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9440" windowHeight="13620" firstSheet="6" activeTab="6"/>
  </bookViews>
  <sheets>
    <sheet name="Приложение 1" sheetId="2" state="hidden" r:id="rId1"/>
    <sheet name="Приложение2" sheetId="14" state="hidden" r:id="rId2"/>
    <sheet name="Приложение 2" sheetId="4" state="hidden" r:id="rId3"/>
    <sheet name="Приложение 4" sheetId="6" state="hidden" r:id="rId4"/>
    <sheet name="ДС" sheetId="19" state="hidden" r:id="rId5"/>
    <sheet name="КС+ДС" sheetId="20" state="hidden" r:id="rId6"/>
    <sheet name="Таблица 1" sheetId="32" r:id="rId7"/>
    <sheet name="Таблица 2" sheetId="33" r:id="rId8"/>
    <sheet name="Таблица 3" sheetId="34" r:id="rId9"/>
    <sheet name="Таблица 4" sheetId="24" r:id="rId10"/>
    <sheet name="Таблица 8" sheetId="31" r:id="rId11"/>
  </sheets>
  <definedNames>
    <definedName name="_xlnm._FilterDatabase" localSheetId="6" hidden="1">'Таблица 1'!$A$10:$U$73</definedName>
    <definedName name="_xlnm.Print_Titles" localSheetId="6">'Таблица 1'!$5:$10</definedName>
    <definedName name="_xlnm.Print_Titles" localSheetId="8">'Таблица 3'!$5:$10</definedName>
    <definedName name="_xlnm.Print_Titles" localSheetId="10">'Таблица 8'!$4:$9</definedName>
    <definedName name="_xlnm.Print_Area" localSheetId="0">'Приложение 1'!$A$1:$U$80</definedName>
    <definedName name="_xlnm.Print_Area" localSheetId="2">'Приложение 2'!$A$1:$V$11</definedName>
    <definedName name="_xlnm.Print_Area" localSheetId="1">Приложение2!$B$1:$U$94</definedName>
    <definedName name="_xlnm.Print_Area" localSheetId="10">'Таблица 8'!$A$1:$R$69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0" i="20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X81"/>
  <c r="X82" s="1"/>
  <c r="Y81"/>
  <c r="D81"/>
  <c r="D82" s="1"/>
  <c r="X71"/>
  <c r="Z69"/>
  <c r="Z68"/>
  <c r="Z67"/>
  <c r="Z66"/>
  <c r="Z65"/>
  <c r="Z64"/>
  <c r="Z63"/>
  <c r="Z79"/>
  <c r="W79"/>
  <c r="Z78"/>
  <c r="W78"/>
  <c r="Z77"/>
  <c r="W77"/>
  <c r="Z76"/>
  <c r="Z81" s="1"/>
  <c r="W76"/>
  <c r="W81" s="1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7"/>
  <c r="Z48"/>
  <c r="Z49"/>
  <c r="Z50"/>
  <c r="Z51"/>
  <c r="Z52"/>
  <c r="Z53"/>
  <c r="Z54"/>
  <c r="Z55"/>
  <c r="Z56"/>
  <c r="Z57"/>
  <c r="Z58"/>
  <c r="Z59"/>
  <c r="Z60"/>
  <c r="Z61"/>
  <c r="Z62"/>
  <c r="Z7"/>
  <c r="X72"/>
  <c r="X42"/>
  <c r="X70"/>
  <c r="Z70" s="1"/>
  <c r="Z42"/>
  <c r="W69"/>
  <c r="V70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7"/>
  <c r="P72"/>
  <c r="D71"/>
  <c r="W71"/>
  <c r="J70"/>
  <c r="I70"/>
  <c r="H70"/>
  <c r="G70"/>
  <c r="F70"/>
  <c r="E70"/>
  <c r="K68"/>
  <c r="K67"/>
  <c r="L42"/>
  <c r="K42"/>
  <c r="L36"/>
  <c r="R35"/>
  <c r="L33"/>
  <c r="L32"/>
  <c r="L31"/>
  <c r="L29"/>
  <c r="L28"/>
  <c r="L27"/>
  <c r="L26"/>
  <c r="L25"/>
  <c r="L24"/>
  <c r="L23"/>
  <c r="L22"/>
  <c r="L21"/>
  <c r="M20"/>
  <c r="M70" s="1"/>
  <c r="L71" s="1"/>
  <c r="L19"/>
  <c r="L18"/>
  <c r="L17"/>
  <c r="L16"/>
  <c r="L15"/>
  <c r="L14"/>
  <c r="L13"/>
  <c r="L12"/>
  <c r="L10"/>
  <c r="L9"/>
  <c r="L8"/>
  <c r="L70" s="1"/>
  <c r="X8" i="19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5"/>
  <c r="X66"/>
  <c r="X67"/>
  <c r="X68"/>
  <c r="X69"/>
  <c r="X70"/>
  <c r="X7"/>
  <c r="F72"/>
  <c r="D72"/>
  <c r="L71"/>
  <c r="K71"/>
  <c r="J71"/>
  <c r="I71"/>
  <c r="H71"/>
  <c r="G71"/>
  <c r="F71"/>
  <c r="F84" s="1"/>
  <c r="E71"/>
  <c r="M69"/>
  <c r="M68"/>
  <c r="D64"/>
  <c r="X64" s="1"/>
  <c r="M45"/>
  <c r="M44"/>
  <c r="M43"/>
  <c r="N42"/>
  <c r="M42"/>
  <c r="D42"/>
  <c r="N36"/>
  <c r="T35"/>
  <c r="N33"/>
  <c r="N32"/>
  <c r="N31"/>
  <c r="N29"/>
  <c r="N28"/>
  <c r="N27"/>
  <c r="N26"/>
  <c r="N25"/>
  <c r="N24"/>
  <c r="N23"/>
  <c r="N22"/>
  <c r="N21"/>
  <c r="O20"/>
  <c r="O71" s="1"/>
  <c r="N72" s="1"/>
  <c r="N19"/>
  <c r="N18"/>
  <c r="N17"/>
  <c r="N16"/>
  <c r="N15"/>
  <c r="N14"/>
  <c r="N13"/>
  <c r="N12"/>
  <c r="N10"/>
  <c r="N9"/>
  <c r="N8"/>
  <c r="N71"/>
  <c r="J73" i="14"/>
  <c r="H73"/>
  <c r="G73"/>
  <c r="G77" s="1"/>
  <c r="F73"/>
  <c r="E73"/>
  <c r="E77" s="1"/>
  <c r="D73"/>
  <c r="D76" s="1"/>
  <c r="I66"/>
  <c r="I61"/>
  <c r="I55"/>
  <c r="I53"/>
  <c r="I52"/>
  <c r="I46"/>
  <c r="I43"/>
  <c r="I34"/>
  <c r="I30"/>
  <c r="I92" s="1"/>
  <c r="I29"/>
  <c r="I28"/>
  <c r="I26"/>
  <c r="I25"/>
  <c r="I24"/>
  <c r="I23"/>
  <c r="I20"/>
  <c r="I18"/>
  <c r="I17"/>
  <c r="I16"/>
  <c r="I15"/>
  <c r="I12"/>
  <c r="I10"/>
  <c r="P107"/>
  <c r="P108"/>
  <c r="P106"/>
  <c r="O107"/>
  <c r="O108"/>
  <c r="O106"/>
  <c r="N107"/>
  <c r="N108"/>
  <c r="N106"/>
  <c r="L107"/>
  <c r="L108"/>
  <c r="L106"/>
  <c r="K107"/>
  <c r="K108"/>
  <c r="K106"/>
  <c r="J107"/>
  <c r="J108"/>
  <c r="J106"/>
  <c r="I107"/>
  <c r="I108"/>
  <c r="I106"/>
  <c r="H107"/>
  <c r="H108"/>
  <c r="H106"/>
  <c r="H109" s="1"/>
  <c r="G107"/>
  <c r="G108"/>
  <c r="G106"/>
  <c r="F107"/>
  <c r="F108"/>
  <c r="F106"/>
  <c r="R109"/>
  <c r="T109"/>
  <c r="E107"/>
  <c r="E108"/>
  <c r="E106"/>
  <c r="D107"/>
  <c r="D108"/>
  <c r="D106"/>
  <c r="U92"/>
  <c r="U108" s="1"/>
  <c r="U91"/>
  <c r="U107" s="1"/>
  <c r="U90"/>
  <c r="T92"/>
  <c r="T91"/>
  <c r="T90"/>
  <c r="S92"/>
  <c r="S108" s="1"/>
  <c r="S91"/>
  <c r="S107" s="1"/>
  <c r="S90"/>
  <c r="S106" s="1"/>
  <c r="R92"/>
  <c r="R91"/>
  <c r="R90"/>
  <c r="Q92"/>
  <c r="Q108" s="1"/>
  <c r="Q91"/>
  <c r="Q107" s="1"/>
  <c r="Q90"/>
  <c r="Q106" s="1"/>
  <c r="P92"/>
  <c r="P91"/>
  <c r="P90"/>
  <c r="O92"/>
  <c r="O91"/>
  <c r="O90"/>
  <c r="M91"/>
  <c r="M107" s="1"/>
  <c r="N92"/>
  <c r="N91"/>
  <c r="N90"/>
  <c r="M92"/>
  <c r="M108" s="1"/>
  <c r="M90"/>
  <c r="M106" s="1"/>
  <c r="L92"/>
  <c r="L91"/>
  <c r="L90"/>
  <c r="K92"/>
  <c r="K91"/>
  <c r="K90"/>
  <c r="J92"/>
  <c r="J91"/>
  <c r="J90"/>
  <c r="H92"/>
  <c r="H91"/>
  <c r="H90"/>
  <c r="G91"/>
  <c r="G90"/>
  <c r="F92"/>
  <c r="F91"/>
  <c r="F90"/>
  <c r="E92"/>
  <c r="E91"/>
  <c r="E90"/>
  <c r="D92"/>
  <c r="D91"/>
  <c r="D90"/>
  <c r="U73"/>
  <c r="T73"/>
  <c r="S73"/>
  <c r="R73"/>
  <c r="Q73"/>
  <c r="P73"/>
  <c r="O73"/>
  <c r="O77" s="1"/>
  <c r="N73"/>
  <c r="M73"/>
  <c r="M77" s="1"/>
  <c r="L73"/>
  <c r="L77" s="1"/>
  <c r="K73"/>
  <c r="K76" s="1"/>
  <c r="V72"/>
  <c r="V71"/>
  <c r="V70"/>
  <c r="V49"/>
  <c r="V48"/>
  <c r="V47"/>
  <c r="V46"/>
  <c r="G8"/>
  <c r="O74" i="2"/>
  <c r="O83" s="1"/>
  <c r="G74"/>
  <c r="G83" s="1"/>
  <c r="M74"/>
  <c r="M83" s="1"/>
  <c r="D74"/>
  <c r="D83" s="1"/>
  <c r="L74"/>
  <c r="L82" s="1"/>
  <c r="I56"/>
  <c r="I62"/>
  <c r="I47"/>
  <c r="E74"/>
  <c r="E83" s="1"/>
  <c r="F74"/>
  <c r="H74"/>
  <c r="J74"/>
  <c r="G86" s="1"/>
  <c r="K74"/>
  <c r="K83" s="1"/>
  <c r="N74"/>
  <c r="P74"/>
  <c r="Q74"/>
  <c r="R74"/>
  <c r="S74"/>
  <c r="T74"/>
  <c r="U74"/>
  <c r="V73"/>
  <c r="V72"/>
  <c r="V71"/>
  <c r="I67"/>
  <c r="I31"/>
  <c r="H10" i="4" s="1"/>
  <c r="I53" i="2"/>
  <c r="I54"/>
  <c r="I44"/>
  <c r="I26"/>
  <c r="I25"/>
  <c r="I24"/>
  <c r="I35"/>
  <c r="I30"/>
  <c r="I29"/>
  <c r="I27"/>
  <c r="I21"/>
  <c r="I19"/>
  <c r="I18"/>
  <c r="I17"/>
  <c r="I16"/>
  <c r="I13"/>
  <c r="I11"/>
  <c r="D10" i="4"/>
  <c r="V50" i="2"/>
  <c r="V49"/>
  <c r="V48"/>
  <c r="V47"/>
  <c r="J10" i="4"/>
  <c r="K9"/>
  <c r="G9" i="2"/>
  <c r="L9" i="4"/>
  <c r="V10"/>
  <c r="V9"/>
  <c r="V8"/>
  <c r="U10"/>
  <c r="U9"/>
  <c r="U8"/>
  <c r="T10"/>
  <c r="T9"/>
  <c r="T8"/>
  <c r="S10"/>
  <c r="S9"/>
  <c r="S8"/>
  <c r="R10"/>
  <c r="R9"/>
  <c r="R8"/>
  <c r="Q10"/>
  <c r="Q9"/>
  <c r="Q8"/>
  <c r="Q11" s="1"/>
  <c r="P10"/>
  <c r="P9"/>
  <c r="P8"/>
  <c r="O10"/>
  <c r="O9"/>
  <c r="O8"/>
  <c r="O11" s="1"/>
  <c r="N10"/>
  <c r="N9"/>
  <c r="N8"/>
  <c r="M10"/>
  <c r="M9"/>
  <c r="M8"/>
  <c r="L10"/>
  <c r="K10"/>
  <c r="K8"/>
  <c r="J9"/>
  <c r="I10"/>
  <c r="I9"/>
  <c r="I8"/>
  <c r="G10"/>
  <c r="G9"/>
  <c r="G8"/>
  <c r="F9"/>
  <c r="F8"/>
  <c r="E10"/>
  <c r="E9"/>
  <c r="E8"/>
  <c r="D9"/>
  <c r="D8"/>
  <c r="C9"/>
  <c r="C8"/>
  <c r="C26" i="6"/>
  <c r="C10" i="4"/>
  <c r="L8"/>
  <c r="J8"/>
  <c r="F10"/>
  <c r="G92" i="14"/>
  <c r="M82" i="2"/>
  <c r="L83"/>
  <c r="K82"/>
  <c r="U106" i="14"/>
  <c r="U109" s="1"/>
  <c r="S93"/>
  <c r="S97" s="1"/>
  <c r="L76"/>
  <c r="Q93"/>
  <c r="Q97" s="1"/>
  <c r="R73" i="19"/>
  <c r="X42"/>
  <c r="Z71" i="20"/>
  <c r="K77" i="14"/>
  <c r="M76" l="1"/>
  <c r="D77"/>
  <c r="H8" i="4"/>
  <c r="R93" i="14"/>
  <c r="R97" s="1"/>
  <c r="T93"/>
  <c r="T97" s="1"/>
  <c r="F109"/>
  <c r="I109"/>
  <c r="J109"/>
  <c r="K109"/>
  <c r="N109"/>
  <c r="P109"/>
  <c r="I90"/>
  <c r="K93"/>
  <c r="K97" s="1"/>
  <c r="O93"/>
  <c r="O97" s="1"/>
  <c r="Q109"/>
  <c r="W70" i="20"/>
  <c r="V11" i="4"/>
  <c r="M93" i="14"/>
  <c r="M97" s="1"/>
  <c r="L11" i="4"/>
  <c r="S11"/>
  <c r="U11"/>
  <c r="I74" i="2"/>
  <c r="I82" s="1"/>
  <c r="D93" i="14"/>
  <c r="D97" s="1"/>
  <c r="F93"/>
  <c r="F97" s="1"/>
  <c r="J93"/>
  <c r="J97" s="1"/>
  <c r="L93"/>
  <c r="L97" s="1"/>
  <c r="U93"/>
  <c r="U97" s="1"/>
  <c r="D109"/>
  <c r="E109"/>
  <c r="F76" i="19"/>
  <c r="M109" i="14"/>
  <c r="D82" i="2"/>
  <c r="J11" i="4"/>
  <c r="H9"/>
  <c r="H11" s="1"/>
  <c r="E93" i="14"/>
  <c r="E97" s="1"/>
  <c r="G93"/>
  <c r="G97" s="1"/>
  <c r="H93"/>
  <c r="H97" s="1"/>
  <c r="N93"/>
  <c r="N97" s="1"/>
  <c r="P93"/>
  <c r="P97" s="1"/>
  <c r="S109"/>
  <c r="G109"/>
  <c r="L109"/>
  <c r="O109"/>
  <c r="I73"/>
  <c r="I77" s="1"/>
  <c r="D71" i="19"/>
  <c r="D73" i="20"/>
  <c r="X71" i="19"/>
  <c r="D74"/>
  <c r="D79"/>
  <c r="D80"/>
  <c r="I91" i="14"/>
  <c r="F80" i="19"/>
  <c r="E11" i="4"/>
  <c r="I11"/>
  <c r="K11"/>
  <c r="N11"/>
  <c r="P11"/>
  <c r="R11"/>
  <c r="D11"/>
  <c r="F11"/>
  <c r="G11"/>
  <c r="M11"/>
  <c r="T11"/>
  <c r="C11"/>
  <c r="I93" i="14" l="1"/>
  <c r="I97" s="1"/>
  <c r="I83" i="2"/>
  <c r="I76" i="14"/>
</calcChain>
</file>

<file path=xl/sharedStrings.xml><?xml version="1.0" encoding="utf-8"?>
<sst xmlns="http://schemas.openxmlformats.org/spreadsheetml/2006/main" count="854" uniqueCount="330">
  <si>
    <t xml:space="preserve">  №</t>
  </si>
  <si>
    <t>Наименование медицинского  учреждения</t>
  </si>
  <si>
    <t>Средства соответствующих бюджетов</t>
  </si>
  <si>
    <t>Паллиативная медицинская помощь в условиях стационара (к/д)</t>
  </si>
  <si>
    <t>Количество амбулаторно-поликлинических посещений</t>
  </si>
  <si>
    <t xml:space="preserve">число обращений по  поводу заболеваний </t>
  </si>
  <si>
    <t>число обращений по  поводу заболеваний</t>
  </si>
  <si>
    <t>Областное бюджетное учреждение здравоохранения Вичугская центральная районная больница</t>
  </si>
  <si>
    <t xml:space="preserve">Областное бюджетное учреждение здравоохранения «1-я городская клиническая больница» </t>
  </si>
  <si>
    <t>Областное бюджетное учреждение здравоохранения «Городская клиническая больница № 4»</t>
  </si>
  <si>
    <t xml:space="preserve">Областное бюджетное учреждение здравоохранения «Городская клиническая больница № 7» </t>
  </si>
  <si>
    <t>Областное бюджетное учреждение здравоохранения «Детская городская клиническая больница  № 1»</t>
  </si>
  <si>
    <t xml:space="preserve">Областное бюджетное учреждение здравоохранения «Родильный дом № 1» </t>
  </si>
  <si>
    <t>Областное бюджетное учреждение здравоохранения «Родильный дом № 4»</t>
  </si>
  <si>
    <t>Негосударственное учреждение  здравоохранения «Отделенческая больница на станции Иваново открытого акционерного общества «Российские железные дороги»</t>
  </si>
  <si>
    <t>Областное бюджетное учреждение здравоохранения «Детская городская поликлиника № 6»</t>
  </si>
  <si>
    <t>федеральное казенное учреждение здравоохранения «Медико-санитарная часть Министерства внутренних дел Российской Федерации по Ивановской области»</t>
  </si>
  <si>
    <t>Областное бюджетное учреждение здравоохранения «Станция скорой медицинской помощи» г.Иваново</t>
  </si>
  <si>
    <t>Общество с ограниченной ответственностью «Клиническая стоматология»</t>
  </si>
  <si>
    <t>Областное бюджетное учреждение здравоохранения «Кохомская  городская больница»</t>
  </si>
  <si>
    <t xml:space="preserve"> Областное бюджетное учреждение здравоохранения «Тейковская центральная районная больница»</t>
  </si>
  <si>
    <t>Областное бюджетное учреждение здравоохранения Фурмановская центральная районная больница</t>
  </si>
  <si>
    <t>Областное бюджетное учреждение здравоохранения «Шуйская центральная районная больница»</t>
  </si>
  <si>
    <t>Областное  бюджетное учреждение здравоохранения «Гаврилово-Посадская центральная районная больница»</t>
  </si>
  <si>
    <t>Областное бюджетное учреждение здравоохранения Ильинская центральная районная больница</t>
  </si>
  <si>
    <t>Областное бюджетное учреждение здравоохранения "Комсомольская центральная больница"</t>
  </si>
  <si>
    <t>Областное бюджетное учреждение здравоохранения Лежневская центральная районная больница</t>
  </si>
  <si>
    <t>Областное бюджетное учреждение здравоохранения «Палехская центральная районная больница»</t>
  </si>
  <si>
    <t>Областное бюджетное учреждение здравоохранения «Пестяковская центральная районная больница»</t>
  </si>
  <si>
    <t>Областное бюджетное учреждение здравоохранения Приволжская центральная районная больница</t>
  </si>
  <si>
    <t>Областное бюджетное учреждение здравоохранения Пучежская центральная районная больница</t>
  </si>
  <si>
    <t>Областное бюджетное учреждение здравоохранения «Родниковская центральная районная больница»</t>
  </si>
  <si>
    <t>Областное бюджетное учреждение здравоохранения «Южская центральная районная больница»</t>
  </si>
  <si>
    <t>Областное бюджетное учреждение здравоохранения «Ивановская областная клиническая больница» **</t>
  </si>
  <si>
    <t>Областное бюджетное учреждение здравоохранения  Ивановской области «Областная детская клиническая больница»</t>
  </si>
  <si>
    <t>Областное бюджетное учреждение здравоохранения «Кардиологический диспансер»</t>
  </si>
  <si>
    <t>Областное бюджетное учреждение здравоохранения «Областной противотуберкулезный диспансер имени М.Б. Стоюнина»</t>
  </si>
  <si>
    <t xml:space="preserve"> Индивидуальный предприниматель Замыслов Данил Евгеньевич</t>
  </si>
  <si>
    <t>Территория с частниками</t>
  </si>
  <si>
    <t>Амбулаторная помощь</t>
  </si>
  <si>
    <t>Круглосуточный стационар (случаи госпитализации)</t>
  </si>
  <si>
    <t xml:space="preserve"> неотложная помощь (посещения)</t>
  </si>
  <si>
    <t>профилактические и иные цели (посещения)</t>
  </si>
  <si>
    <t>Скорая медецинская помощь (число вызовов)</t>
  </si>
  <si>
    <t>Дневной стационар  (кол-во пациенто-дней)</t>
  </si>
  <si>
    <t>в том числе профилактические и иные цели</t>
  </si>
  <si>
    <t>в том числе по  поводу заболевания</t>
  </si>
  <si>
    <t xml:space="preserve">     в том числе число случаев госпитализации по  высокотехнологичной медицинской помощи</t>
  </si>
  <si>
    <t xml:space="preserve">из них медицинская реабилитация (к/дн) </t>
  </si>
  <si>
    <t>Круглосуточный стационар (к/дн)</t>
  </si>
  <si>
    <t>Областное бюджетное учреждение здравоохранения «Ивановская клиническая больница имени Куваевых»</t>
  </si>
  <si>
    <t>Областное бюджетное учреждение здравоохранения «Кинешемская центральная районная больница»</t>
  </si>
  <si>
    <t>Общество с ограниченной ответственностью «Центр Профилактической Медицины»</t>
  </si>
  <si>
    <t>Закрытое акционерное общество «Стоматологический центр КРАНЭКС»</t>
  </si>
  <si>
    <t>Областное бюджетное учреждение здравоохранения «Ивановский областной госпиталь для ветеранов войн»</t>
  </si>
  <si>
    <t>Областное бюджетное учреждение здравоохранения «Ивановский областной онкологический диспансер»</t>
  </si>
  <si>
    <t>Медицинское частное учреждение дополнительного профессионального образования «Нефросовет»</t>
  </si>
  <si>
    <t>Общество с ограниченной ответственностью «Центр лечебно-профилактической медицины «Медиком»</t>
  </si>
  <si>
    <t>Областное бюджетное учреждение здравоохранения  «Центр по профилактике и борьбе со СПИД и инфекционными заболеваниями»</t>
  </si>
  <si>
    <t>Областное бюджетное учреждение здравоохранения  «Областной наркологический диспансер»</t>
  </si>
  <si>
    <t>Областное бюджетное учреждение здравоохранения «Областная клиническая психиатрическая больница Богородское»</t>
  </si>
  <si>
    <t>Областное бюджетное учреждение здравоохранения «Городская клиническая больница № 3 г. Иванова»</t>
  </si>
  <si>
    <t xml:space="preserve">Паллиативная медицинская помощь в  амбулаторных условиях (посещения) </t>
  </si>
  <si>
    <t>Дневной стационар  (кол-во случаев лечения)</t>
  </si>
  <si>
    <t>из них медицинская реабилитация (случаи госпитализации)</t>
  </si>
  <si>
    <t>Дневной стационар (кол-во случаев лечения)</t>
  </si>
  <si>
    <t>Уровни медицинской помощи</t>
  </si>
  <si>
    <t>1 уровень</t>
  </si>
  <si>
    <t>3 уровень</t>
  </si>
  <si>
    <t>2 уровень</t>
  </si>
  <si>
    <t>Медицинская помощь, предоставляемая за счет средств областного бюджета</t>
  </si>
  <si>
    <t>Медицинская помощь в рамках территориальной программы ОМС</t>
  </si>
  <si>
    <t>Итого</t>
  </si>
  <si>
    <t xml:space="preserve">Объемы медицинской помощи, оказываемой в рамках  Территориальной программы государственных гарантий бесплатного оказания гражданам медицинской помощи на территории Ивановской области на 2016 год в зависимости от уровней медицинской помощи </t>
  </si>
  <si>
    <t>в т.ч.случаев лечения по высокотехнологичной медицинской помощи в условиях дневного стационара</t>
  </si>
  <si>
    <t xml:space="preserve">Областное бюджетное учреждение здравоохранения «Стоматологическая поликлиника № 1» </t>
  </si>
  <si>
    <t>Уровни оказания медицинской помощи</t>
  </si>
  <si>
    <t>5 (из гр.4)</t>
  </si>
  <si>
    <t xml:space="preserve"> 6 (из гр.4)</t>
  </si>
  <si>
    <t>21 (из гр.20)</t>
  </si>
  <si>
    <t>22(из гр.20)</t>
  </si>
  <si>
    <t>23(из гр.20)</t>
  </si>
  <si>
    <t>Федеральное государственное бюждетное учреждение «Ивановский научно-исследовательский институт материнства и детства имени В.Н.Городкова» Министерства здравоохранения Российской Федерации *</t>
  </si>
  <si>
    <t>Наименование медицинской организации</t>
  </si>
  <si>
    <t>Количество вызовов с проведением тромболизиса в 2016 году</t>
  </si>
  <si>
    <t>Областное бюджетное учреждение здравоохранения «Станция скорой медицинской помощи» г.Иваново» (в том числе для населения г.о. Кохма, Ивановского муниципального района)</t>
  </si>
  <si>
    <t>Областное бюджетное учреждение здравоохранения  «Верхнеландеховская центральная районная больница»</t>
  </si>
  <si>
    <t>Областное бюджетное учреждение здравоохранения "Лухская центральная районная больница"</t>
  </si>
  <si>
    <t>Областное бюджетное учреждение здравоохранения «Тейковская центральная районная больница»</t>
  </si>
  <si>
    <t>ИТОГО</t>
  </si>
  <si>
    <t>Количество вызовов скорой медицинской помощи с тромболизисом в рамках базовой территориальной прогараммы обязательного медицинского страхования на 2016 год</t>
  </si>
  <si>
    <t>Приложение 4 к приказу 
от №</t>
  </si>
  <si>
    <t>Областное бюджетное учреждение здравоохранения «Детская городская клиническая больница № 5» г. Иваново</t>
  </si>
  <si>
    <t>Областное бюджетное учреждение здравоохранения «Комсомольская центральная больница»</t>
  </si>
  <si>
    <t>Областное бюджетное учреждение здравоохранения «Городская клиническая больница  № 8» г.Иваново</t>
  </si>
  <si>
    <t>федеральное казенное учреждение  здравоохранения «Медико-санитарная часть № 37  Федеральной службы исполнения наказаний»</t>
  </si>
  <si>
    <t>Общество с ограниченной ответственностью «Ивановская клиника офтальмохирургии»</t>
  </si>
  <si>
    <t>Общество с ограниченной ответственностью «Клиника Современной Медицины»*</t>
  </si>
  <si>
    <t>Приложение 2 к приказу 
от 24.12.2015 № 251/189</t>
  </si>
  <si>
    <t>Областное бюджетное учреждение здравоохранения Верхнеландеховская центральная районная больница</t>
  </si>
  <si>
    <t xml:space="preserve"> Областное бюджетное учреждение здравоохранения Лухская центральная районная больница</t>
  </si>
  <si>
    <t xml:space="preserve"> федеральное государственное бюджетное образовательное учреждение высшего образования «Ивановская государственная медицинская академия» Министерства здравоохранения Российской Федерации</t>
  </si>
  <si>
    <t>"Общество с ограниченной ответственностью "Санаторий "Зеленый городок"</t>
  </si>
  <si>
    <t>Приложение 1 к приказу 
от_____________ №______</t>
  </si>
  <si>
    <t xml:space="preserve">Областное бюджетное учреждение здравоохранения «Ивановский областной клинический центр медицинской реабилитации» </t>
  </si>
  <si>
    <t>Областное бюджетное учреждение здравоохранения «Ивановский областной кожно-венерологический диспансер»</t>
  </si>
  <si>
    <t xml:space="preserve">Федеральное государственное бюждетное учреждение здравоохранения «Медицинский центр «Решма» Федерального медико-биологического агенства» </t>
  </si>
  <si>
    <t xml:space="preserve">Общество с ограниченной ответственностью «МЕДИЦИНА» </t>
  </si>
  <si>
    <t xml:space="preserve">Общество с ограниченной ответственностью «Добрый день» </t>
  </si>
  <si>
    <t>Общество с ограниченной ответственностью "ИВМЕДСЕРВИС"</t>
  </si>
  <si>
    <t>ДС-заявка</t>
  </si>
  <si>
    <t>ООО "МЦ Юнона"*</t>
  </si>
  <si>
    <t>ООО "МЕДИКА-МЕНТЭ"*</t>
  </si>
  <si>
    <t>ООО "Эко-Содействие" г. Москва*</t>
  </si>
  <si>
    <t>ООО "Эко-Содействие" г. Нижний Новгород*</t>
  </si>
  <si>
    <t>Объемы медицинской помощи, оказываемой в рамках территориальной программы государственных гарантий бесплатного оказания гражданам медицинской помощи на территории Ивановской области на 2017 год и плановый период 2018 и 2019 годов, для медицинских организаций на 2017 год</t>
  </si>
  <si>
    <t>прверка</t>
  </si>
  <si>
    <t>отклонение</t>
  </si>
  <si>
    <t>норматив</t>
  </si>
  <si>
    <t>Приложение 2 к приказу 
от_____________ №______</t>
  </si>
  <si>
    <t>проверка</t>
  </si>
  <si>
    <t xml:space="preserve">Объемы медицинской помощи, оказываемой в рамках  Территориальной программы государственных гарантий бесплатного оказания гражданам медицинской помощи                                                                                           на территории Ивановской области на 2017 год и плановый период 2018 и 2019 годов, для медицинских организаций на 2017 год в зависимости от уровней медицинской помощи </t>
  </si>
  <si>
    <t>застрахованные</t>
  </si>
  <si>
    <t>жители</t>
  </si>
  <si>
    <t xml:space="preserve"> Областное бюджетное учреждение здравоохранения «Лухская центральная районная больница»</t>
  </si>
  <si>
    <t>Общество с ограниченной ответственностью «Центр лечебно-профилактической медицины «МЕДИКОМ»</t>
  </si>
  <si>
    <t xml:space="preserve"> ИП Замыслов Данил Евгеньевич</t>
  </si>
  <si>
    <t>"Общество с ограниченной ответственностью «Санаторий Зеленый городок»</t>
  </si>
  <si>
    <t>Общество с ограниченной ответственностью «Медицинский центр «Юнона»*</t>
  </si>
  <si>
    <t xml:space="preserve">Общество с ограниченной ответственностью «Добрый День» </t>
  </si>
  <si>
    <t>Общество с ограниченной ответственностью "МЕДИКА-МЕНТЭ"*</t>
  </si>
  <si>
    <t>Общество с ограниченной ответственностью "Эко-Содействие"      г. Москва*</t>
  </si>
  <si>
    <t>Общество с ограниченной ответственностью "Эко-Содействие"      г. Нижний Новгород*</t>
  </si>
  <si>
    <t>*- Перечень медицинских организаций, выполняющих ЭКО в условиях дневного стационара:</t>
  </si>
  <si>
    <t xml:space="preserve">   </t>
  </si>
  <si>
    <t>проф до 100 обр 10</t>
  </si>
  <si>
    <t>«Приложение 1 к приказу 
от 19.12.2016 № 287/205</t>
  </si>
  <si>
    <t>«Приложение 2 к приказу 
от 19.12.2016 № 287/205</t>
  </si>
  <si>
    <t>»</t>
  </si>
  <si>
    <t xml:space="preserve">федеральное государственное бюждетное учреждение «Ивановский научно-исследовательский институт материнства и детства имени В.Н.Городкова» Министерства здравоохранения Российской Федерации  - 359  случаев;                                                                                                                                               Общество с ограниченной ответственностью «Клиника Современной Медицины» - 5 случаев;                                                                                                                                                                                                                                                                                                                                        Общество с ограниченной ответственностью «Медицинский центр «Юнона» - 2 случая;                                                                                                                                                                                                                                                                                                                                                                                                                                                                                                                                                                                                                                                                                                Общество с ограниченной ответственностью «Эко-Содействие» г. Москва - 2 случая;                                                                                                                                                                                                                                                                                                                                                      Общество с ограниченной ответственностью «Эко-Содействие» г. Нижний Новгород - 2 случая.     </t>
  </si>
  <si>
    <r>
      <t xml:space="preserve">** - 184 случая при средней длительности 2 дня по профилю ревматология в условиях дневного стационара </t>
    </r>
    <r>
      <rPr>
        <sz val="14"/>
        <rFont val="Times New Roman"/>
        <family val="1"/>
        <charset val="204"/>
      </rPr>
      <t>»</t>
    </r>
  </si>
  <si>
    <t>Объемы медицинской помощи, оказываемой в рамках территориальной программы государственных гарантий бесплатного оказания гражданам медицинской помощи на территории Ивановской области на 2018 год и плановый период 2019 и 2020 годов, для медицинских организаций на 2018 год</t>
  </si>
  <si>
    <t>Нормативные объемы</t>
  </si>
  <si>
    <t>Помощь, оказанная в др.территориях</t>
  </si>
  <si>
    <t xml:space="preserve">Областное бюджетное учреждение здравоохранения «Городская клиническая больница № 4» </t>
  </si>
  <si>
    <t>Федеральное государственное бюждетное учреждение «Ивановский научно-исследовательский институт материнства и детства имени В.Н.Городкова» Министерства здравоохранения Российской Федерации</t>
  </si>
  <si>
    <t xml:space="preserve">Общество с ограниченной ответственностью «Ивановская клиника офтальмохирургии» </t>
  </si>
  <si>
    <t xml:space="preserve">Областное бюджетное учреждение здравоохранения  Ивановской области «Областная детская клиническая больница» </t>
  </si>
  <si>
    <t>ДС</t>
  </si>
  <si>
    <t>места ДС</t>
  </si>
  <si>
    <t>работа места ДС</t>
  </si>
  <si>
    <t>длительность</t>
  </si>
  <si>
    <t>СМП</t>
  </si>
  <si>
    <t>123 койки</t>
  </si>
  <si>
    <t>Общество с ограниченной ответственностью «Клиника репродукции «Вита ЭКО»*</t>
  </si>
  <si>
    <t>Общество с ограниченной ответственностью «Поликлиника № 3» Управления делами Президента Российской Федерации*</t>
  </si>
  <si>
    <t>Общество с ограниченной ответственностью «Доступная Стоматология»</t>
  </si>
  <si>
    <t>Частное профессиональное образовательное учреждение Ивановский фармацевтический колледж</t>
  </si>
  <si>
    <t>Общество с ограниченной ответственностью «ЖИВАЯ ВОДА»</t>
  </si>
  <si>
    <t>1 ГКБ 329</t>
  </si>
  <si>
    <t>Количетво коек ДС</t>
  </si>
  <si>
    <t>Прмечания</t>
  </si>
  <si>
    <t>Дневной стационар (случаи лечения)</t>
  </si>
  <si>
    <t>Примечания</t>
  </si>
  <si>
    <t>с 2018 года планируется выделение подушевого финансирования для больниц с низкой коечностью, расположенных в отдаленных и малочисленных районах, сельской местности</t>
  </si>
  <si>
    <t>планируется выделение подушевого финансирования</t>
  </si>
  <si>
    <t>увеличение мест ДС - для больных вирусными гепатитами</t>
  </si>
  <si>
    <t>Сокращение объемов по  КС и ДС в целом по ТПГГ вызвано нобходимостью выделения объемов мед.помощи для жителей Ивановской области, получающих мед.помощь в других регионах</t>
  </si>
  <si>
    <t>С руководством МО согласовано</t>
  </si>
  <si>
    <t>уменьшение коек КС в связи с реорганизацией в июне 2017 года (сокращено 25 коек)</t>
  </si>
  <si>
    <t>увеличение ДС в связи с присоединением 8 дет.поликлиники</t>
  </si>
  <si>
    <t>БЮДЖЕТ:</t>
  </si>
  <si>
    <t>Областное бюджетное учреждение здравоохранения «Ивановский областной кожно-венерологический диспансер» (венерология)</t>
  </si>
  <si>
    <t>Областное бюджетное учреждение здравоохранения «Ивановский областной кожно-венерологический диспансер» (дерматология)</t>
  </si>
  <si>
    <t>С руководством МО согласовано, объемы приведены в соответствие с коечным фондом МО, повышен тариф на случай госпитализации на 12,6%</t>
  </si>
  <si>
    <t>федер.норматив</t>
  </si>
  <si>
    <t>С учетом ВМП (бюдж.)</t>
  </si>
  <si>
    <t>Итого по ТПГГ</t>
  </si>
  <si>
    <t>Всего по Ивановской области</t>
  </si>
  <si>
    <t>№ п/п</t>
  </si>
  <si>
    <t>Количество койко-дней</t>
  </si>
  <si>
    <t>Профиль койки</t>
  </si>
  <si>
    <t>всего</t>
  </si>
  <si>
    <t>взр.</t>
  </si>
  <si>
    <t>дет.</t>
  </si>
  <si>
    <t>сестр.уход</t>
  </si>
  <si>
    <t xml:space="preserve"> Областное бюджетное учреждение здравоохранения «1-я городская клиническая больница»</t>
  </si>
  <si>
    <t>палл.помощь</t>
  </si>
  <si>
    <t xml:space="preserve"> Областное бюджетное учреждение здравоохранения «Ивановский областной онкологический диспансер»</t>
  </si>
  <si>
    <t>Общество с ограниченной ответственностью «МЕДИЦИНА»</t>
  </si>
  <si>
    <t>Общество с ограниченной ответственностью «Добрый день»</t>
  </si>
  <si>
    <t>Итого:</t>
  </si>
  <si>
    <t>обеспеч.</t>
  </si>
  <si>
    <t>на 100 тыс</t>
  </si>
  <si>
    <t>дети</t>
  </si>
  <si>
    <t>дефицит коек</t>
  </si>
  <si>
    <t xml:space="preserve">  № п/п</t>
  </si>
  <si>
    <t>в том числе медицинская реабилитация для детей в возрасте 0 - 17 лет  (случаи госпитализации)</t>
  </si>
  <si>
    <t>посещения в амбулаторных условиях, в том числе на дому (за исключением посещений на дому выездными патронажными бригадами)</t>
  </si>
  <si>
    <t>при осуществлении посещений на дому выездными патронажными бригадами паллиативной медицинской помощи</t>
  </si>
  <si>
    <t>Скорая медицинская помощь вне медицинской организации, включая медицинскую эвакуацию (число вызовов)</t>
  </si>
  <si>
    <t>Число посещений с профилактическими и иными целями</t>
  </si>
  <si>
    <t>Комплексные посещения для проведения профилактических медицинских осмотров</t>
  </si>
  <si>
    <t>Комплексные посещения для проведения диспансеризации</t>
  </si>
  <si>
    <t>Посещения с иными целями</t>
  </si>
  <si>
    <t xml:space="preserve"> Число посещений, оказываемых в неотложной форме</t>
  </si>
  <si>
    <t xml:space="preserve">Общество с ограниченной ответственностью 
«Ивмедцентр»
</t>
  </si>
  <si>
    <t>Медицинское частное учреждение дополнительного профессионального образования "Нефросовет"</t>
  </si>
  <si>
    <t>Общество с ограниченной ответственностью «Клиника Современной Медицины»</t>
  </si>
  <si>
    <t>Общество с ограниченной ответственностью "Медицинский центр "Европа"</t>
  </si>
  <si>
    <t xml:space="preserve">Общество с ограниченной ответственностью  
«Ядерные медицинские технологии» 
</t>
  </si>
  <si>
    <t>Автономная некоммерческая организация «Медико-социальный центр «Светодар»</t>
  </si>
  <si>
    <t xml:space="preserve">Общество с ограниченной ответственностью «33МедикАл» </t>
  </si>
  <si>
    <t xml:space="preserve">Областное бюджетное учреждение здравоохранения «Ивановская областная клиническая больница» </t>
  </si>
  <si>
    <t>Федеральное государственное бюджетное учреждение «Ивановский научно-исследовательский институт материнства и детства имени В.Н.Городкова» Министерства здравоохранения Российской Федерации*</t>
  </si>
  <si>
    <t xml:space="preserve"> Федеральное государственное бюджетное образовательное учреждение высшего образования «Ивановская государственная медицинская академия» Министерства здравоохранения Российской Федерации</t>
  </si>
  <si>
    <t xml:space="preserve">Федеральное государственное бюджетное учреждение здравоохранения «Медицинский центр «Решма» Федерального медико-биологического агентства» </t>
  </si>
  <si>
    <t>частное учреждение  здравоохранения «Клиническая больница «РЖД-Медицина» города Иваново</t>
  </si>
  <si>
    <t xml:space="preserve">Государственное бюджетное учреждение здравоохранения Владимирской области "Областная клиническая больница" </t>
  </si>
  <si>
    <t>Таблица 3</t>
  </si>
  <si>
    <t>Медицинские организации</t>
  </si>
  <si>
    <t>В амбулаторно-поликлинических условиях</t>
  </si>
  <si>
    <t>В условиях круглосуточного стационара</t>
  </si>
  <si>
    <t>в рамках базовой программы ОМС</t>
  </si>
  <si>
    <t>сверх базовой программы ОМС</t>
  </si>
  <si>
    <t>объемы медицинских услуг, установленные по федеральному нормативу</t>
  </si>
  <si>
    <t>объемы медицинских услуг, установленные дополнительно</t>
  </si>
  <si>
    <t>Компьютерная томография</t>
  </si>
  <si>
    <t>Магнитно-резонанансная томография</t>
  </si>
  <si>
    <t>Ультразвуковое исследование сердечно-сосудистой системы</t>
  </si>
  <si>
    <t>Эндоскопические диагностические исследования</t>
  </si>
  <si>
    <t xml:space="preserve">Молекулярно-генетические исследования с целью выявления онкологических заболеваний </t>
  </si>
  <si>
    <t>Гемодиализ интермиттирующий высокопоточный</t>
  </si>
  <si>
    <t>Перитонеальный диализ</t>
  </si>
  <si>
    <t>Сцинтиграфия</t>
  </si>
  <si>
    <t>Комплексное исследование для диагностики фоновых и предраковых заболеваний репродуктивных органов у женщины</t>
  </si>
  <si>
    <t>Нагрузочное ЭКГ-тестирование (велоэргометрия)</t>
  </si>
  <si>
    <t>Дистанционное наблюдение за показателями артериального давления</t>
  </si>
  <si>
    <t>Оптическое исследование сетчатки с помощью компьютерного анализатора</t>
  </si>
  <si>
    <t>Секторальная лазеркоагуляция сетчатки</t>
  </si>
  <si>
    <t>Позитронно-эмиссионная компьютерная томография (ПЭТ-КТ)</t>
  </si>
  <si>
    <t>Хирургическое лечение вторичной катаракты методом лазерной дисцизии задней капсулы хрусталика</t>
  </si>
  <si>
    <t>гемодиафильтрация продленная, услуга</t>
  </si>
  <si>
    <t>Гемодиафильтрация продолжительная, сутки</t>
  </si>
  <si>
    <t>без контрастирования</t>
  </si>
  <si>
    <t>с контрастированием</t>
  </si>
  <si>
    <t>при подборе лекарственной терапии</t>
  </si>
  <si>
    <t>при контроле эффективности лекарственной терапии</t>
  </si>
  <si>
    <t>Областное бюджетное учреждение здравоохранения "Кинешемская центральная районная больница"</t>
  </si>
  <si>
    <t>Областное бюджетное учреждение здравоохранения "Городская клиническая больница № 4"</t>
  </si>
  <si>
    <t xml:space="preserve">Областное бюджетное учреждение здравоохранения "Городская клиническая больница № 7" </t>
  </si>
  <si>
    <t>Областное бюджетное учреждение здравоохранения "Ивановская областная клиническая больница"</t>
  </si>
  <si>
    <t>Областное бюджетное учреждение здравоохранения "Ивановский областной онкологический диспансер"</t>
  </si>
  <si>
    <t>Областное бюджетное учреждение здравоохранения  Ивановской области "Областная детская клиническая больница"</t>
  </si>
  <si>
    <t>Медицинское частное учреждение "Нефросовет-Иваново"</t>
  </si>
  <si>
    <t>Общество с ограниченной ответственностью "ЦЕНТРЫ ДИАЛИЗА "АВИЦЕННА"</t>
  </si>
  <si>
    <t>Общество с ограниченной ответственностью "МРТ-Центр"</t>
  </si>
  <si>
    <t>Общество с ограниченной ответственностью "УЗ Областной диагностический центр"</t>
  </si>
  <si>
    <t>Общество с ограниченной ответственностью "МРТ-ДИАГНОСТИКА"</t>
  </si>
  <si>
    <t>Общество с ограниченной ответственностью "Миленарис диагностика"</t>
  </si>
  <si>
    <t>Общество с ограниченной ответственностью "Миленарис профилактика"</t>
  </si>
  <si>
    <t>Общество с ограниченной ответственностью "Клиника Современной Медицины"</t>
  </si>
  <si>
    <t xml:space="preserve"> Федеральное государственное бюджетное образовательное учреждение высшего образования "Ивановская государственная медицинская академия" Министерства здравоохранения Российской Федерации</t>
  </si>
  <si>
    <t>Федеральное государственное бюджетное учреждение "Ивановский научно-исследовательский институт материнства и детства имени В.Н. Городкова" Министерства здравоохранения Российской Федерации</t>
  </si>
  <si>
    <t>Общество с ограниченной ответственностью "Здоровье"</t>
  </si>
  <si>
    <t>Автономная некоммерческая организация "Медицинский центр "Белая роза"</t>
  </si>
  <si>
    <t>Общество с ограниченной ответственностью «Медицинский центр «Европа»</t>
  </si>
  <si>
    <t>Общество с ограниченной ответственностью "М-ЛАЙН"</t>
  </si>
  <si>
    <t xml:space="preserve">Общество с ограниченной ответственностью  
«Медицинский центр «Ивастрамед»
</t>
  </si>
  <si>
    <t>частное учреждение здравоохранения "Клиническая больница "РЖД-Медицина" города Иваново"</t>
  </si>
  <si>
    <t xml:space="preserve">Общество с ограниченной ответственностью"Ивмедцентр" </t>
  </si>
  <si>
    <t>ООО «Научно-методический центр клинической лабораторной диагностики «Ситилаб»</t>
  </si>
  <si>
    <t>Общество с ограниченной ответственностью "Независимая лаборатория ИНВИТРО"</t>
  </si>
  <si>
    <t>Распределение медицинских услуг, оказываемых в рамках территориальной программы обязательного медицинского страхования на территории Ивановской области на 2021 год и плановый период 2022 и 2023 годов, между медицинскими организациями на 2021 год</t>
  </si>
  <si>
    <t>Тестирование на выявление новой коронавирусной инфекции (COVID-19)</t>
  </si>
  <si>
    <t>Рентгеноденситометрия</t>
  </si>
  <si>
    <t>Компьютерная томография легких без контрастирования (COVID-19)</t>
  </si>
  <si>
    <t>в том числе по профилю «онкология»,  для медицинской помощи, оказываемой медицинскими организациями (за исключением федеральных медицинских организаций)</t>
  </si>
  <si>
    <t>в том числе по профилю «онкология» для медицинской помощи, оказываемой медицинскими организациями (за исключением федеральных медицинских организаций)</t>
  </si>
  <si>
    <t>Таблица 2</t>
  </si>
  <si>
    <t xml:space="preserve">Круглосуточный стационар, случаи госпитализации (за исключением федеральныхмедицинских организаций) </t>
  </si>
  <si>
    <t xml:space="preserve">в том числе медицинская реабилитация, случаи госпитализации (за исключением федеральныхмедицинских организаций) </t>
  </si>
  <si>
    <t xml:space="preserve">Дневной стационар, случаи лечения (за исключением федеральных медицинских организаций) </t>
  </si>
  <si>
    <t xml:space="preserve">в том числе для медицинской помощи, оказываемой при экстракорпоральном оплодотворении медицинскими организациями (за исключением федеральныхмедицинских организаций) </t>
  </si>
  <si>
    <t>Маммография (с использованием   передвижного маммографа)</t>
  </si>
  <si>
    <t>Маммография</t>
  </si>
  <si>
    <t>Таблица 1</t>
  </si>
  <si>
    <t>Первый уровень</t>
  </si>
  <si>
    <t>Второй уровень</t>
  </si>
  <si>
    <t>Третий уровнь</t>
  </si>
  <si>
    <t>Плановые объемы медицинской помощи в амбулаторных условиях, оказываемой с профилактической и иными целями, на 2021 год</t>
  </si>
  <si>
    <t xml:space="preserve">    </t>
  </si>
  <si>
    <t>Комплесные посещения для проведения профилактических медицинских осмотров</t>
  </si>
  <si>
    <t>Комплесные посещения для проведения диспансеризации</t>
  </si>
  <si>
    <t>Профилактические медицинские осмотры несовершеннолетних</t>
  </si>
  <si>
    <t>Профилактические медицинскуие осмотры (включая 1-е посещение для проведения диспансерного наблююения), взр.</t>
  </si>
  <si>
    <t>Всего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</si>
  <si>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</si>
  <si>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Диспансеризация пребывающих в стационарных учреждениях детей-сирот и детей, находящихся в трудной жизненной ситуации</t>
  </si>
  <si>
    <t>1 этап диспрансеризации, взр.</t>
  </si>
  <si>
    <t>Посещения для проведения диспансерного наблюдения (за исключением 1-го посещения)</t>
  </si>
  <si>
    <t>Посещения для проведения 2-го этапа диспансеризации</t>
  </si>
  <si>
    <t>Разовые посещения в связи с заболеванием</t>
  </si>
  <si>
    <t>Посещения центров здоровья</t>
  </si>
  <si>
    <t>посещения медицинских работников,  имеющих среднее медицинское образование, ведущих самостоятельный прием</t>
  </si>
  <si>
    <t>Посещения центров амбулаторной онкологической помощи</t>
  </si>
  <si>
    <t>Посещения с другими целями (патронаж, выдача справок и иных медицинских документов и др.)</t>
  </si>
  <si>
    <t xml:space="preserve">в том числе медицинская реабилитация, случаи госпитализации (за исключением федеральных медицинских организаций) </t>
  </si>
  <si>
    <t>таблица 8</t>
  </si>
  <si>
    <t>таблица 4</t>
  </si>
  <si>
    <t>Сверхбазовая программа ОМС</t>
  </si>
  <si>
    <t>Паллиативная медицинская помощь в амбулаторных условиях</t>
  </si>
  <si>
    <t xml:space="preserve">Паллиативная медицинская помощь в  амбулаторных условиях (посещения), в том числе </t>
  </si>
  <si>
    <t>Всего на 2021 год</t>
  </si>
  <si>
    <t xml:space="preserve">Распределение объемов  паллиативной медицинской помощи, оказываемой в рамках территориальной программы государственных гарантий бесплатного оказания гражданам медицинской помощи на территории Ивановской области на 2021 год и плановый период 2022 и 2023 годов, между медицинскими организациями на 2021 год </t>
  </si>
  <si>
    <t xml:space="preserve">Общество с ограниченной ответственностью «Клиника "Вита Авис» </t>
  </si>
  <si>
    <t>Общество с ограниченной ответственностью "ЛЕЧЕБНО-ДИАГНОСТИЧЕСКИЙ ЦЕНТР "ГИППОКРАТ"</t>
  </si>
  <si>
    <t>Патологоанатомическое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</si>
  <si>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 xml:space="preserve">Комплекс исследований для диагностики нарушений зрения </t>
  </si>
  <si>
    <t>Неонатальный скрининг новорожденных</t>
  </si>
  <si>
    <t>Пренатальная (дородовая) диагностика у беременных женщин</t>
  </si>
  <si>
    <t>с боллюсным введением контраста</t>
  </si>
  <si>
    <t>1 область</t>
  </si>
  <si>
    <t>2 область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</si>
  <si>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2021 год и плановый период 2022 и 2023 годов, между медицинскими организациями на 2021 год (за исключением медицинских услуг)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</si>
  <si>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2021 год и плановый период 2022 и 2023 годов, между медицинскими организациями на 2021 год (за исключением медицинских услуг) по уровням организации медицинской помощи</t>
  </si>
  <si>
    <t>Областное бюджетное учреждение здравоохранения "Областной противотуберкулезный диспасер им. М.Б. Стоюнина"</t>
  </si>
  <si>
    <t>с внутривенным контрастированием</t>
  </si>
  <si>
    <t>Приложение 4</t>
  </si>
  <si>
    <t>к протоколу Комиссии 
по разработке территориальной 
программы обязательного 
медицинского страхования 
от 29.12.2021 № 22</t>
  </si>
</sst>
</file>

<file path=xl/styles.xml><?xml version="1.0" encoding="utf-8"?>
<styleSheet xmlns="http://schemas.openxmlformats.org/spreadsheetml/2006/main">
  <numFmts count="12">
    <numFmt numFmtId="43" formatCode="_-* #,##0.00_р_._-;\-* #,##0.00_р_._-;_-* &quot;-&quot;??_р_._-;_-@_-"/>
    <numFmt numFmtId="164" formatCode="_-* #,##0.00_-;\-* #,##0.00_-;_-* &quot;-&quot;??_-;_-@_-"/>
    <numFmt numFmtId="165" formatCode="_-* #,##0.00\ _₽_-;\-* #,##0.00\ _₽_-;_-* &quot;-&quot;??\ _₽_-;_-@_-"/>
    <numFmt numFmtId="166" formatCode="0.0"/>
    <numFmt numFmtId="167" formatCode="0.00000"/>
    <numFmt numFmtId="168" formatCode="0.0000"/>
    <numFmt numFmtId="169" formatCode="0.000"/>
    <numFmt numFmtId="170" formatCode="#,##0\ _₽"/>
    <numFmt numFmtId="171" formatCode="[$-419]General"/>
    <numFmt numFmtId="172" formatCode="#,##0.00&quot; &quot;[$руб.-419];[Red]&quot;-&quot;#,##0.00&quot; &quot;[$руб.-419]"/>
    <numFmt numFmtId="173" formatCode="_-* #,##0.00\ _р_._-;\-* #,##0.00\ _р_._-;_-* &quot;-&quot;??\ _р_._-;_-@_-"/>
    <numFmt numFmtId="174" formatCode="_-* #,##0_-;\-* #,##0_-;_-* &quot;-&quot;??_-;_-@_-"/>
  </numFmts>
  <fonts count="5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0"/>
      <name val="Times New Roman Cyr"/>
      <charset val="204"/>
    </font>
    <font>
      <sz val="10"/>
      <name val="Arial Narrow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Arial Cyr"/>
      <charset val="204"/>
    </font>
    <font>
      <sz val="10"/>
      <color theme="1"/>
      <name val="Arial Cyr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color theme="1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59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16" fillId="3" borderId="0" applyNumberFormat="0" applyBorder="0" applyAlignment="0" applyProtection="0"/>
    <xf numFmtId="0" fontId="7" fillId="20" borderId="1" applyNumberFormat="0" applyAlignment="0" applyProtection="0"/>
    <xf numFmtId="0" fontId="12" fillId="21" borderId="2" applyNumberFormat="0" applyAlignment="0" applyProtection="0"/>
    <xf numFmtId="171" fontId="38" fillId="0" borderId="0"/>
    <xf numFmtId="0" fontId="32" fillId="0" borderId="0"/>
    <xf numFmtId="0" fontId="3" fillId="0" borderId="0"/>
    <xf numFmtId="0" fontId="17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39" fillId="0" borderId="0">
      <alignment horizontal="center"/>
    </xf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39" fillId="0" borderId="0">
      <alignment horizontal="center" textRotation="90"/>
    </xf>
    <xf numFmtId="0" fontId="5" fillId="7" borderId="1" applyNumberFormat="0" applyAlignment="0" applyProtection="0"/>
    <xf numFmtId="0" fontId="18" fillId="0" borderId="6" applyNumberFormat="0" applyFill="0" applyAlignment="0" applyProtection="0"/>
    <xf numFmtId="0" fontId="14" fillId="22" borderId="0" applyNumberFormat="0" applyBorder="0" applyAlignment="0" applyProtection="0"/>
    <xf numFmtId="0" fontId="15" fillId="0" borderId="0"/>
    <xf numFmtId="0" fontId="3" fillId="23" borderId="7" applyNumberFormat="0" applyFont="0" applyAlignment="0" applyProtection="0"/>
    <xf numFmtId="0" fontId="6" fillId="20" borderId="8" applyNumberFormat="0" applyAlignment="0" applyProtection="0"/>
    <xf numFmtId="0" fontId="40" fillId="0" borderId="0"/>
    <xf numFmtId="172" fontId="40" fillId="0" borderId="0"/>
    <xf numFmtId="0" fontId="13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8" applyNumberFormat="0" applyAlignment="0" applyProtection="0"/>
    <xf numFmtId="0" fontId="6" fillId="20" borderId="8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1" fillId="0" borderId="9" applyNumberFormat="0" applyFill="0" applyAlignment="0" applyProtection="0"/>
    <xf numFmtId="0" fontId="12" fillId="21" borderId="2" applyNumberFormat="0" applyAlignment="0" applyProtection="0"/>
    <xf numFmtId="0" fontId="12" fillId="21" borderId="2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0" borderId="0"/>
    <xf numFmtId="0" fontId="15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0" fillId="0" borderId="0"/>
    <xf numFmtId="0" fontId="41" fillId="0" borderId="0"/>
    <xf numFmtId="0" fontId="41" fillId="0" borderId="0"/>
    <xf numFmtId="0" fontId="41" fillId="0" borderId="0"/>
    <xf numFmtId="0" fontId="30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0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1" fillId="0" borderId="0"/>
    <xf numFmtId="0" fontId="3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3" fillId="0" borderId="0"/>
    <xf numFmtId="0" fontId="4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4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3" fillId="0" borderId="0"/>
    <xf numFmtId="0" fontId="43" fillId="0" borderId="0"/>
    <xf numFmtId="0" fontId="42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0" borderId="0"/>
    <xf numFmtId="0" fontId="29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" fillId="23" borderId="7" applyNumberFormat="0" applyFont="0" applyAlignment="0" applyProtection="0"/>
    <xf numFmtId="0" fontId="30" fillId="23" borderId="7" applyNumberFormat="0" applyFont="0" applyAlignment="0" applyProtection="0"/>
    <xf numFmtId="0" fontId="30" fillId="23" borderId="7" applyNumberFormat="0" applyFont="0" applyAlignment="0" applyProtection="0"/>
    <xf numFmtId="0" fontId="30" fillId="23" borderId="7" applyNumberFormat="0" applyFont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3" fillId="0" borderId="0" applyFont="0" applyFill="0" applyBorder="0" applyAlignment="0" applyProtection="0"/>
    <xf numFmtId="165" fontId="42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43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451">
    <xf numFmtId="0" fontId="0" fillId="0" borderId="0" xfId="0"/>
    <xf numFmtId="0" fontId="0" fillId="0" borderId="0" xfId="0" applyFont="1" applyFill="1"/>
    <xf numFmtId="0" fontId="22" fillId="0" borderId="0" xfId="0" applyFont="1" applyFill="1"/>
    <xf numFmtId="0" fontId="22" fillId="0" borderId="0" xfId="0" applyFont="1" applyFill="1" applyAlignment="1">
      <alignment horizontal="left" indent="1"/>
    </xf>
    <xf numFmtId="0" fontId="24" fillId="0" borderId="10" xfId="0" applyFont="1" applyFill="1" applyBorder="1" applyAlignment="1">
      <alignment horizontal="center" vertical="top"/>
    </xf>
    <xf numFmtId="3" fontId="22" fillId="24" borderId="10" xfId="0" applyNumberFormat="1" applyFont="1" applyFill="1" applyBorder="1" applyAlignment="1">
      <alignment horizontal="center" vertical="center"/>
    </xf>
    <xf numFmtId="1" fontId="22" fillId="24" borderId="10" xfId="0" applyNumberFormat="1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indent="1"/>
    </xf>
    <xf numFmtId="3" fontId="0" fillId="0" borderId="0" xfId="0" applyNumberFormat="1" applyFont="1" applyFill="1"/>
    <xf numFmtId="3" fontId="22" fillId="0" borderId="10" xfId="0" applyNumberFormat="1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top"/>
    </xf>
    <xf numFmtId="0" fontId="22" fillId="0" borderId="0" xfId="0" applyFont="1" applyFill="1" applyAlignment="1">
      <alignment horizontal="left" vertical="top"/>
    </xf>
    <xf numFmtId="0" fontId="21" fillId="0" borderId="10" xfId="0" applyFont="1" applyFill="1" applyBorder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22" fillId="0" borderId="10" xfId="0" applyFont="1" applyFill="1" applyBorder="1" applyAlignment="1">
      <alignment vertical="center"/>
    </xf>
    <xf numFmtId="0" fontId="22" fillId="0" borderId="0" xfId="0" applyFont="1" applyFill="1" applyAlignment="1"/>
    <xf numFmtId="0" fontId="22" fillId="0" borderId="10" xfId="0" applyFont="1" applyFill="1" applyBorder="1" applyAlignment="1">
      <alignment horizontal="center" vertical="top"/>
    </xf>
    <xf numFmtId="0" fontId="22" fillId="0" borderId="10" xfId="0" applyFont="1" applyFill="1" applyBorder="1" applyAlignment="1">
      <alignment horizontal="left" vertical="top" wrapText="1"/>
    </xf>
    <xf numFmtId="0" fontId="21" fillId="0" borderId="10" xfId="0" applyFont="1" applyFill="1" applyBorder="1" applyAlignment="1">
      <alignment horizontal="center" vertical="top"/>
    </xf>
    <xf numFmtId="3" fontId="21" fillId="0" borderId="10" xfId="0" applyNumberFormat="1" applyFont="1" applyFill="1" applyBorder="1" applyAlignment="1">
      <alignment horizontal="center" vertical="top"/>
    </xf>
    <xf numFmtId="0" fontId="21" fillId="0" borderId="0" xfId="0" applyFont="1" applyFill="1" applyAlignment="1">
      <alignment vertical="top"/>
    </xf>
    <xf numFmtId="0" fontId="22" fillId="24" borderId="10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vertical="top" wrapText="1"/>
    </xf>
    <xf numFmtId="0" fontId="22" fillId="0" borderId="0" xfId="0" applyFont="1" applyFill="1" applyAlignment="1">
      <alignment horizontal="center" vertical="top"/>
    </xf>
    <xf numFmtId="0" fontId="0" fillId="0" borderId="0" xfId="0" applyFont="1" applyFill="1" applyAlignment="1">
      <alignment horizontal="center" vertical="top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left" vertical="center"/>
    </xf>
    <xf numFmtId="0" fontId="25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3" fontId="0" fillId="0" borderId="0" xfId="0" applyNumberFormat="1" applyFont="1" applyFill="1" applyAlignment="1">
      <alignment horizontal="left" indent="1"/>
    </xf>
    <xf numFmtId="0" fontId="0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>
      <alignment vertical="top"/>
    </xf>
    <xf numFmtId="3" fontId="21" fillId="0" borderId="0" xfId="0" applyNumberFormat="1" applyFont="1" applyFill="1" applyAlignment="1">
      <alignment vertical="top"/>
    </xf>
    <xf numFmtId="3" fontId="22" fillId="0" borderId="0" xfId="0" applyNumberFormat="1" applyFont="1" applyFill="1"/>
    <xf numFmtId="0" fontId="24" fillId="0" borderId="10" xfId="0" applyFont="1" applyFill="1" applyBorder="1" applyAlignment="1">
      <alignment horizontal="center" vertical="center"/>
    </xf>
    <xf numFmtId="1" fontId="22" fillId="0" borderId="10" xfId="0" applyNumberFormat="1" applyFont="1" applyFill="1" applyBorder="1" applyAlignment="1">
      <alignment horizontal="center" vertical="center"/>
    </xf>
    <xf numFmtId="166" fontId="22" fillId="0" borderId="0" xfId="0" applyNumberFormat="1" applyFont="1" applyFill="1"/>
    <xf numFmtId="1" fontId="0" fillId="0" borderId="0" xfId="0" applyNumberFormat="1" applyFont="1" applyFill="1" applyAlignment="1">
      <alignment vertical="top"/>
    </xf>
    <xf numFmtId="166" fontId="0" fillId="0" borderId="0" xfId="0" applyNumberFormat="1" applyFont="1" applyFill="1"/>
    <xf numFmtId="3" fontId="22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67" fontId="0" fillId="0" borderId="0" xfId="0" applyNumberFormat="1" applyFont="1" applyFill="1" applyAlignment="1">
      <alignment horizontal="left" indent="1"/>
    </xf>
    <xf numFmtId="168" fontId="0" fillId="0" borderId="0" xfId="0" applyNumberFormat="1" applyFont="1" applyFill="1" applyAlignment="1">
      <alignment horizontal="left" indent="1"/>
    </xf>
    <xf numFmtId="169" fontId="0" fillId="0" borderId="0" xfId="0" applyNumberFormat="1" applyFont="1" applyFill="1" applyAlignment="1">
      <alignment horizontal="left" indent="1"/>
    </xf>
    <xf numFmtId="2" fontId="0" fillId="0" borderId="0" xfId="0" applyNumberFormat="1" applyFont="1" applyFill="1" applyAlignment="1">
      <alignment horizontal="left" indent="1"/>
    </xf>
    <xf numFmtId="3" fontId="0" fillId="0" borderId="0" xfId="0" applyNumberFormat="1" applyFont="1" applyFill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166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center" vertical="top"/>
    </xf>
    <xf numFmtId="0" fontId="22" fillId="0" borderId="0" xfId="0" applyFont="1" applyFill="1" applyBorder="1" applyAlignment="1">
      <alignment horizontal="left" indent="1"/>
    </xf>
    <xf numFmtId="0" fontId="22" fillId="0" borderId="0" xfId="0" applyFont="1" applyFill="1" applyBorder="1"/>
    <xf numFmtId="1" fontId="22" fillId="0" borderId="0" xfId="0" applyNumberFormat="1" applyFont="1" applyFill="1" applyBorder="1"/>
    <xf numFmtId="3" fontId="22" fillId="0" borderId="0" xfId="0" applyNumberFormat="1" applyFont="1" applyFill="1" applyBorder="1"/>
    <xf numFmtId="3" fontId="22" fillId="0" borderId="0" xfId="355" applyNumberFormat="1" applyFont="1" applyFill="1" applyBorder="1" applyAlignment="1">
      <alignment horizontal="left" vertical="top"/>
    </xf>
    <xf numFmtId="3" fontId="22" fillId="0" borderId="0" xfId="355" applyNumberFormat="1" applyFont="1" applyFill="1" applyBorder="1" applyAlignment="1">
      <alignment horizontal="center" vertical="top"/>
    </xf>
    <xf numFmtId="170" fontId="22" fillId="0" borderId="0" xfId="0" applyNumberFormat="1" applyFont="1" applyFill="1" applyBorder="1" applyAlignment="1">
      <alignment horizontal="right" vertical="top"/>
    </xf>
    <xf numFmtId="0" fontId="28" fillId="0" borderId="10" xfId="0" applyFont="1" applyFill="1" applyBorder="1" applyAlignment="1">
      <alignment horizontal="center"/>
    </xf>
    <xf numFmtId="0" fontId="28" fillId="0" borderId="10" xfId="0" applyFont="1" applyFill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3" fillId="0" borderId="11" xfId="0" applyFont="1" applyFill="1" applyBorder="1" applyAlignment="1">
      <alignment vertical="top" wrapText="1"/>
    </xf>
    <xf numFmtId="0" fontId="23" fillId="0" borderId="0" xfId="0" applyFont="1" applyFill="1" applyBorder="1" applyAlignment="1">
      <alignment vertical="top" wrapText="1"/>
    </xf>
    <xf numFmtId="1" fontId="28" fillId="0" borderId="10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1" fontId="0" fillId="0" borderId="0" xfId="0" applyNumberFormat="1" applyFont="1" applyFill="1" applyAlignment="1">
      <alignment horizontal="center"/>
    </xf>
    <xf numFmtId="167" fontId="0" fillId="0" borderId="10" xfId="0" applyNumberFormat="1" applyFont="1" applyFill="1" applyBorder="1" applyAlignment="1">
      <alignment horizontal="center" vertical="center"/>
    </xf>
    <xf numFmtId="169" fontId="0" fillId="0" borderId="10" xfId="0" applyNumberFormat="1" applyFont="1" applyFill="1" applyBorder="1" applyAlignment="1">
      <alignment horizontal="center" vertical="center"/>
    </xf>
    <xf numFmtId="167" fontId="0" fillId="0" borderId="12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167" fontId="0" fillId="0" borderId="13" xfId="0" applyNumberFormat="1" applyFont="1" applyFill="1" applyBorder="1" applyAlignment="1">
      <alignment horizontal="center" vertical="center"/>
    </xf>
    <xf numFmtId="169" fontId="0" fillId="0" borderId="13" xfId="0" applyNumberFormat="1" applyFont="1" applyFill="1" applyBorder="1" applyAlignment="1">
      <alignment horizontal="center" vertical="center"/>
    </xf>
    <xf numFmtId="168" fontId="0" fillId="0" borderId="10" xfId="0" applyNumberFormat="1" applyFont="1" applyFill="1" applyBorder="1" applyAlignment="1">
      <alignment horizontal="center" vertical="center"/>
    </xf>
    <xf numFmtId="2" fontId="0" fillId="0" borderId="10" xfId="0" applyNumberFormat="1" applyFont="1" applyFill="1" applyBorder="1" applyAlignment="1">
      <alignment horizontal="center" vertical="center"/>
    </xf>
    <xf numFmtId="168" fontId="0" fillId="0" borderId="13" xfId="0" applyNumberFormat="1" applyFont="1" applyFill="1" applyBorder="1" applyAlignment="1">
      <alignment horizontal="center" vertical="center"/>
    </xf>
    <xf numFmtId="2" fontId="0" fillId="0" borderId="13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top" wrapText="1"/>
    </xf>
    <xf numFmtId="0" fontId="0" fillId="0" borderId="0" xfId="0" applyFont="1" applyFill="1" applyAlignment="1">
      <alignment wrapText="1"/>
    </xf>
    <xf numFmtId="0" fontId="23" fillId="0" borderId="0" xfId="0" applyNumberFormat="1" applyFont="1" applyFill="1"/>
    <xf numFmtId="0" fontId="23" fillId="0" borderId="0" xfId="0" applyNumberFormat="1" applyFont="1" applyFill="1" applyAlignment="1">
      <alignment horizontal="left" vertical="top"/>
    </xf>
    <xf numFmtId="0" fontId="23" fillId="0" borderId="0" xfId="0" applyNumberFormat="1" applyFont="1" applyFill="1" applyAlignment="1">
      <alignment horizontal="center" vertical="top"/>
    </xf>
    <xf numFmtId="0" fontId="23" fillId="0" borderId="0" xfId="0" applyNumberFormat="1" applyFont="1" applyFill="1" applyAlignment="1">
      <alignment horizontal="left" indent="1"/>
    </xf>
    <xf numFmtId="0" fontId="0" fillId="25" borderId="0" xfId="0" applyFont="1" applyFill="1" applyAlignment="1">
      <alignment vertical="top"/>
    </xf>
    <xf numFmtId="0" fontId="25" fillId="0" borderId="0" xfId="0" applyFont="1" applyFill="1" applyAlignment="1">
      <alignment horizontal="right" vertical="top"/>
    </xf>
    <xf numFmtId="1" fontId="0" fillId="0" borderId="0" xfId="0" applyNumberFormat="1" applyFont="1" applyFill="1"/>
    <xf numFmtId="3" fontId="22" fillId="25" borderId="10" xfId="0" applyNumberFormat="1" applyFont="1" applyFill="1" applyBorder="1" applyAlignment="1">
      <alignment horizontal="center" vertical="center"/>
    </xf>
    <xf numFmtId="1" fontId="23" fillId="0" borderId="0" xfId="0" applyNumberFormat="1" applyFont="1" applyFill="1"/>
    <xf numFmtId="1" fontId="23" fillId="0" borderId="0" xfId="0" applyNumberFormat="1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top"/>
    </xf>
    <xf numFmtId="1" fontId="22" fillId="25" borderId="10" xfId="0" applyNumberFormat="1" applyFont="1" applyFill="1" applyBorder="1" applyAlignment="1">
      <alignment horizontal="center" vertical="center"/>
    </xf>
    <xf numFmtId="1" fontId="23" fillId="0" borderId="10" xfId="0" applyNumberFormat="1" applyFont="1" applyFill="1" applyBorder="1" applyAlignment="1">
      <alignment horizontal="center" vertical="center"/>
    </xf>
    <xf numFmtId="0" fontId="23" fillId="0" borderId="0" xfId="0" applyNumberFormat="1" applyFont="1" applyFill="1" applyAlignment="1">
      <alignment horizontal="center" vertical="center"/>
    </xf>
    <xf numFmtId="0" fontId="22" fillId="0" borderId="14" xfId="0" applyFont="1" applyFill="1" applyBorder="1" applyAlignment="1">
      <alignment horizontal="center" vertical="top"/>
    </xf>
    <xf numFmtId="0" fontId="21" fillId="0" borderId="15" xfId="0" applyFont="1" applyFill="1" applyBorder="1" applyAlignment="1">
      <alignment vertical="top"/>
    </xf>
    <xf numFmtId="3" fontId="21" fillId="0" borderId="16" xfId="0" applyNumberFormat="1" applyFont="1" applyFill="1" applyBorder="1" applyAlignment="1">
      <alignment vertical="top"/>
    </xf>
    <xf numFmtId="1" fontId="22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1" fillId="0" borderId="17" xfId="0" applyFont="1" applyFill="1" applyBorder="1" applyAlignment="1">
      <alignment vertical="top"/>
    </xf>
    <xf numFmtId="1" fontId="21" fillId="0" borderId="10" xfId="0" applyNumberFormat="1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1" fontId="23" fillId="25" borderId="10" xfId="0" applyNumberFormat="1" applyFont="1" applyFill="1" applyBorder="1" applyAlignment="1">
      <alignment horizontal="center" vertical="center"/>
    </xf>
    <xf numFmtId="0" fontId="22" fillId="0" borderId="0" xfId="0" applyNumberFormat="1" applyFont="1" applyFill="1" applyAlignment="1">
      <alignment horizontal="left" vertical="top"/>
    </xf>
    <xf numFmtId="3" fontId="21" fillId="0" borderId="10" xfId="0" applyNumberFormat="1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vertical="top"/>
    </xf>
    <xf numFmtId="0" fontId="21" fillId="0" borderId="10" xfId="0" applyFont="1" applyFill="1" applyBorder="1" applyAlignment="1">
      <alignment vertical="top"/>
    </xf>
    <xf numFmtId="0" fontId="23" fillId="0" borderId="10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vertical="center"/>
    </xf>
    <xf numFmtId="0" fontId="22" fillId="0" borderId="0" xfId="0" applyFont="1" applyFill="1" applyAlignment="1">
      <alignment wrapText="1"/>
    </xf>
    <xf numFmtId="3" fontId="22" fillId="0" borderId="0" xfId="0" applyNumberFormat="1" applyFont="1" applyFill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3" fillId="0" borderId="18" xfId="0" applyFont="1" applyFill="1" applyBorder="1" applyAlignment="1">
      <alignment vertical="center"/>
    </xf>
    <xf numFmtId="0" fontId="23" fillId="0" borderId="19" xfId="0" applyFont="1" applyFill="1" applyBorder="1" applyAlignment="1">
      <alignment vertical="center"/>
    </xf>
    <xf numFmtId="3" fontId="23" fillId="0" borderId="19" xfId="0" applyNumberFormat="1" applyFont="1" applyFill="1" applyBorder="1" applyAlignment="1">
      <alignment vertical="center"/>
    </xf>
    <xf numFmtId="0" fontId="22" fillId="0" borderId="20" xfId="0" applyFont="1" applyFill="1" applyBorder="1"/>
    <xf numFmtId="0" fontId="22" fillId="0" borderId="10" xfId="0" applyFont="1" applyFill="1" applyBorder="1"/>
    <xf numFmtId="0" fontId="22" fillId="0" borderId="21" xfId="0" applyFont="1" applyFill="1" applyBorder="1"/>
    <xf numFmtId="0" fontId="22" fillId="0" borderId="22" xfId="0" applyFont="1" applyFill="1" applyBorder="1"/>
    <xf numFmtId="3" fontId="22" fillId="0" borderId="22" xfId="0" applyNumberFormat="1" applyFont="1" applyFill="1" applyBorder="1"/>
    <xf numFmtId="0" fontId="22" fillId="0" borderId="23" xfId="0" applyFont="1" applyFill="1" applyBorder="1" applyAlignment="1">
      <alignment horizontal="center" vertical="center"/>
    </xf>
    <xf numFmtId="0" fontId="22" fillId="0" borderId="24" xfId="0" applyFont="1" applyFill="1" applyBorder="1" applyAlignment="1">
      <alignment horizontal="center" vertical="center"/>
    </xf>
    <xf numFmtId="3" fontId="22" fillId="0" borderId="24" xfId="0" applyNumberFormat="1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/>
    </xf>
    <xf numFmtId="0" fontId="22" fillId="0" borderId="0" xfId="0" applyFont="1" applyFill="1" applyAlignment="1">
      <alignment vertical="top"/>
    </xf>
    <xf numFmtId="0" fontId="22" fillId="0" borderId="26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3" fontId="45" fillId="0" borderId="10" xfId="0" applyNumberFormat="1" applyFont="1" applyFill="1" applyBorder="1" applyAlignment="1">
      <alignment horizontal="center" vertical="center"/>
    </xf>
    <xf numFmtId="0" fontId="45" fillId="0" borderId="14" xfId="0" applyFont="1" applyFill="1" applyBorder="1" applyAlignment="1">
      <alignment horizontal="center" vertical="center"/>
    </xf>
    <xf numFmtId="1" fontId="46" fillId="0" borderId="10" xfId="0" applyNumberFormat="1" applyFont="1" applyFill="1" applyBorder="1" applyAlignment="1">
      <alignment horizontal="center" vertical="center"/>
    </xf>
    <xf numFmtId="0" fontId="45" fillId="0" borderId="10" xfId="0" applyFont="1" applyFill="1" applyBorder="1" applyAlignment="1">
      <alignment horizontal="center" vertical="center"/>
    </xf>
    <xf numFmtId="3" fontId="22" fillId="0" borderId="14" xfId="0" applyNumberFormat="1" applyFont="1" applyFill="1" applyBorder="1" applyAlignment="1">
      <alignment horizontal="center" vertical="center"/>
    </xf>
    <xf numFmtId="0" fontId="45" fillId="0" borderId="26" xfId="0" applyFont="1" applyFill="1" applyBorder="1" applyAlignment="1">
      <alignment horizontal="center" vertical="center"/>
    </xf>
    <xf numFmtId="0" fontId="22" fillId="0" borderId="26" xfId="0" applyFont="1" applyFill="1" applyBorder="1" applyAlignment="1">
      <alignment vertical="top"/>
    </xf>
    <xf numFmtId="3" fontId="22" fillId="0" borderId="10" xfId="0" applyNumberFormat="1" applyFont="1" applyFill="1" applyBorder="1" applyAlignment="1">
      <alignment vertical="top"/>
    </xf>
    <xf numFmtId="0" fontId="22" fillId="0" borderId="14" xfId="0" applyFont="1" applyFill="1" applyBorder="1" applyAlignment="1">
      <alignment vertical="top"/>
    </xf>
    <xf numFmtId="0" fontId="22" fillId="0" borderId="0" xfId="0" applyFont="1" applyFill="1" applyBorder="1" applyAlignment="1">
      <alignment horizontal="center" vertical="center"/>
    </xf>
    <xf numFmtId="167" fontId="22" fillId="0" borderId="0" xfId="0" applyNumberFormat="1" applyFont="1" applyFill="1" applyAlignment="1">
      <alignment horizontal="left" indent="1"/>
    </xf>
    <xf numFmtId="166" fontId="22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1" fontId="21" fillId="0" borderId="0" xfId="0" applyNumberFormat="1" applyFont="1" applyFill="1" applyAlignment="1">
      <alignment horizontal="center" vertical="center"/>
    </xf>
    <xf numFmtId="2" fontId="22" fillId="0" borderId="0" xfId="0" applyNumberFormat="1" applyFont="1" applyFill="1" applyAlignment="1">
      <alignment horizontal="center" vertical="center"/>
    </xf>
    <xf numFmtId="0" fontId="22" fillId="0" borderId="10" xfId="0" applyFont="1" applyFill="1" applyBorder="1" applyAlignment="1">
      <alignment wrapText="1"/>
    </xf>
    <xf numFmtId="0" fontId="46" fillId="0" borderId="10" xfId="0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vertical="top"/>
    </xf>
    <xf numFmtId="1" fontId="47" fillId="0" borderId="10" xfId="0" applyNumberFormat="1" applyFont="1" applyFill="1" applyBorder="1" applyAlignment="1">
      <alignment horizontal="center" vertical="center"/>
    </xf>
    <xf numFmtId="0" fontId="34" fillId="0" borderId="10" xfId="0" applyNumberFormat="1" applyFont="1" applyFill="1" applyBorder="1"/>
    <xf numFmtId="1" fontId="34" fillId="0" borderId="10" xfId="0" applyNumberFormat="1" applyFont="1" applyFill="1" applyBorder="1"/>
    <xf numFmtId="0" fontId="34" fillId="0" borderId="0" xfId="0" applyNumberFormat="1" applyFont="1" applyFill="1" applyAlignment="1">
      <alignment horizontal="center" vertical="center"/>
    </xf>
    <xf numFmtId="1" fontId="34" fillId="0" borderId="10" xfId="0" applyNumberFormat="1" applyFont="1" applyFill="1" applyBorder="1" applyAlignment="1">
      <alignment horizontal="center" vertical="center"/>
    </xf>
    <xf numFmtId="3" fontId="22" fillId="0" borderId="10" xfId="0" applyNumberFormat="1" applyFont="1" applyFill="1" applyBorder="1"/>
    <xf numFmtId="0" fontId="22" fillId="0" borderId="27" xfId="0" applyFont="1" applyFill="1" applyBorder="1" applyAlignment="1">
      <alignment horizontal="center" vertical="center"/>
    </xf>
    <xf numFmtId="3" fontId="22" fillId="0" borderId="27" xfId="0" applyNumberFormat="1" applyFont="1" applyFill="1" applyBorder="1" applyAlignment="1">
      <alignment horizontal="center" vertical="center"/>
    </xf>
    <xf numFmtId="1" fontId="22" fillId="0" borderId="27" xfId="0" applyNumberFormat="1" applyFont="1" applyFill="1" applyBorder="1" applyAlignment="1">
      <alignment horizontal="center" vertical="center"/>
    </xf>
    <xf numFmtId="0" fontId="22" fillId="0" borderId="28" xfId="0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center" vertical="center"/>
    </xf>
    <xf numFmtId="3" fontId="22" fillId="0" borderId="10" xfId="0" applyNumberFormat="1" applyFont="1" applyFill="1" applyBorder="1" applyAlignment="1">
      <alignment horizontal="center" vertical="center" wrapText="1"/>
    </xf>
    <xf numFmtId="0" fontId="23" fillId="0" borderId="10" xfId="0" applyNumberFormat="1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/>
    </xf>
    <xf numFmtId="0" fontId="21" fillId="25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vertical="top" wrapText="1"/>
    </xf>
    <xf numFmtId="0" fontId="21" fillId="0" borderId="10" xfId="0" applyFont="1" applyFill="1" applyBorder="1" applyAlignment="1">
      <alignment vertical="top" wrapText="1"/>
    </xf>
    <xf numFmtId="0" fontId="23" fillId="0" borderId="0" xfId="0" applyNumberFormat="1" applyFont="1" applyFill="1" applyAlignment="1">
      <alignment wrapText="1"/>
    </xf>
    <xf numFmtId="0" fontId="34" fillId="0" borderId="0" xfId="0" applyNumberFormat="1" applyFont="1" applyFill="1" applyAlignment="1">
      <alignment horizontal="left" vertical="top"/>
    </xf>
    <xf numFmtId="0" fontId="22" fillId="0" borderId="12" xfId="0" applyFont="1" applyFill="1" applyBorder="1" applyAlignment="1">
      <alignment horizontal="center" vertical="top"/>
    </xf>
    <xf numFmtId="0" fontId="22" fillId="0" borderId="12" xfId="0" applyFont="1" applyFill="1" applyBorder="1" applyAlignment="1">
      <alignment horizontal="left" vertical="top" wrapText="1"/>
    </xf>
    <xf numFmtId="3" fontId="22" fillId="0" borderId="12" xfId="0" applyNumberFormat="1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center" vertical="center"/>
    </xf>
    <xf numFmtId="0" fontId="22" fillId="0" borderId="31" xfId="0" applyFont="1" applyFill="1" applyBorder="1" applyAlignment="1">
      <alignment horizontal="center" vertical="center"/>
    </xf>
    <xf numFmtId="1" fontId="22" fillId="0" borderId="12" xfId="0" applyNumberFormat="1" applyFont="1" applyFill="1" applyBorder="1" applyAlignment="1">
      <alignment horizontal="center" vertical="center"/>
    </xf>
    <xf numFmtId="3" fontId="22" fillId="25" borderId="12" xfId="0" applyNumberFormat="1" applyFont="1" applyFill="1" applyBorder="1" applyAlignment="1">
      <alignment horizontal="center" vertical="center"/>
    </xf>
    <xf numFmtId="1" fontId="22" fillId="25" borderId="12" xfId="0" applyNumberFormat="1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vertical="top" wrapText="1"/>
    </xf>
    <xf numFmtId="0" fontId="22" fillId="0" borderId="10" xfId="0" applyFont="1" applyFill="1" applyBorder="1" applyAlignment="1">
      <alignment horizontal="left" vertical="top"/>
    </xf>
    <xf numFmtId="168" fontId="22" fillId="0" borderId="0" xfId="0" applyNumberFormat="1" applyFont="1" applyFill="1"/>
    <xf numFmtId="169" fontId="22" fillId="0" borderId="0" xfId="0" applyNumberFormat="1" applyFont="1" applyFill="1" applyAlignment="1">
      <alignment horizontal="center" vertical="center"/>
    </xf>
    <xf numFmtId="168" fontId="22" fillId="0" borderId="0" xfId="0" applyNumberFormat="1" applyFont="1" applyFill="1" applyAlignment="1">
      <alignment horizontal="center" vertical="center"/>
    </xf>
    <xf numFmtId="0" fontId="25" fillId="0" borderId="0" xfId="0" applyFont="1"/>
    <xf numFmtId="0" fontId="25" fillId="0" borderId="10" xfId="0" applyFont="1" applyFill="1" applyBorder="1"/>
    <xf numFmtId="1" fontId="48" fillId="25" borderId="0" xfId="0" applyNumberFormat="1" applyFont="1" applyFill="1" applyAlignment="1">
      <alignment horizontal="center" vertical="center"/>
    </xf>
    <xf numFmtId="0" fontId="25" fillId="0" borderId="0" xfId="0" applyFont="1" applyFill="1"/>
    <xf numFmtId="0" fontId="25" fillId="0" borderId="0" xfId="0" applyFont="1" applyBorder="1"/>
    <xf numFmtId="4" fontId="25" fillId="0" borderId="0" xfId="0" applyNumberFormat="1" applyFont="1" applyBorder="1"/>
    <xf numFmtId="0" fontId="25" fillId="0" borderId="0" xfId="0" applyFont="1" applyBorder="1" applyAlignment="1">
      <alignment horizontal="center" vertical="center" wrapText="1"/>
    </xf>
    <xf numFmtId="3" fontId="25" fillId="0" borderId="0" xfId="0" applyNumberFormat="1" applyFont="1" applyBorder="1" applyAlignment="1">
      <alignment horizontal="center" vertical="center" wrapText="1"/>
    </xf>
    <xf numFmtId="2" fontId="25" fillId="0" borderId="0" xfId="0" applyNumberFormat="1" applyFont="1" applyBorder="1" applyAlignment="1">
      <alignment horizontal="center" vertical="center" wrapText="1"/>
    </xf>
    <xf numFmtId="2" fontId="25" fillId="0" borderId="0" xfId="0" applyNumberFormat="1" applyFont="1" applyBorder="1"/>
    <xf numFmtId="3" fontId="36" fillId="0" borderId="0" xfId="0" applyNumberFormat="1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1" fontId="25" fillId="0" borderId="0" xfId="0" applyNumberFormat="1" applyFont="1"/>
    <xf numFmtId="0" fontId="26" fillId="0" borderId="27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wrapText="1"/>
    </xf>
    <xf numFmtId="0" fontId="28" fillId="0" borderId="26" xfId="202" applyFont="1" applyFill="1" applyBorder="1" applyAlignment="1">
      <alignment horizontal="left" vertical="top" wrapText="1"/>
    </xf>
    <xf numFmtId="3" fontId="28" fillId="0" borderId="10" xfId="203" applyNumberFormat="1" applyFont="1" applyFill="1" applyBorder="1" applyAlignment="1">
      <alignment horizontal="center" vertical="center"/>
    </xf>
    <xf numFmtId="0" fontId="52" fillId="0" borderId="26" xfId="0" applyFont="1" applyFill="1" applyBorder="1" applyAlignment="1">
      <alignment horizontal="left" vertical="center" wrapText="1"/>
    </xf>
    <xf numFmtId="0" fontId="28" fillId="0" borderId="26" xfId="268" applyFont="1" applyFill="1" applyBorder="1" applyAlignment="1">
      <alignment vertical="top" wrapText="1"/>
    </xf>
    <xf numFmtId="0" fontId="35" fillId="0" borderId="15" xfId="202" applyFont="1" applyFill="1" applyBorder="1" applyAlignment="1">
      <alignment horizontal="left" vertical="top"/>
    </xf>
    <xf numFmtId="0" fontId="28" fillId="0" borderId="28" xfId="202" applyFont="1" applyFill="1" applyBorder="1" applyAlignment="1">
      <alignment horizontal="left" vertical="top" wrapText="1"/>
    </xf>
    <xf numFmtId="3" fontId="51" fillId="0" borderId="10" xfId="0" applyNumberFormat="1" applyFont="1" applyFill="1" applyBorder="1" applyAlignment="1">
      <alignment horizontal="center" vertical="center"/>
    </xf>
    <xf numFmtId="0" fontId="52" fillId="0" borderId="10" xfId="134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/>
    </xf>
    <xf numFmtId="0" fontId="35" fillId="0" borderId="23" xfId="202" applyFont="1" applyFill="1" applyBorder="1" applyAlignment="1">
      <alignment horizontal="left" vertical="top" wrapText="1"/>
    </xf>
    <xf numFmtId="0" fontId="51" fillId="0" borderId="16" xfId="0" applyFont="1" applyFill="1" applyBorder="1" applyAlignment="1">
      <alignment horizontal="center" vertical="center"/>
    </xf>
    <xf numFmtId="0" fontId="28" fillId="0" borderId="15" xfId="268" applyFont="1" applyFill="1" applyBorder="1" applyAlignment="1">
      <alignment horizontal="left" wrapText="1"/>
    </xf>
    <xf numFmtId="0" fontId="37" fillId="0" borderId="0" xfId="0" applyFont="1" applyFill="1"/>
    <xf numFmtId="0" fontId="28" fillId="0" borderId="0" xfId="0" applyFont="1" applyFill="1" applyAlignment="1">
      <alignment horizontal="center" vertical="center"/>
    </xf>
    <xf numFmtId="0" fontId="51" fillId="0" borderId="0" xfId="0" applyFont="1" applyFill="1"/>
    <xf numFmtId="0" fontId="51" fillId="0" borderId="27" xfId="0" applyFont="1" applyFill="1" applyBorder="1" applyAlignment="1">
      <alignment horizontal="center" vertical="center"/>
    </xf>
    <xf numFmtId="0" fontId="28" fillId="0" borderId="33" xfId="0" applyFont="1" applyFill="1" applyBorder="1" applyAlignment="1">
      <alignment horizontal="center" vertical="center"/>
    </xf>
    <xf numFmtId="0" fontId="28" fillId="0" borderId="40" xfId="0" applyFont="1" applyFill="1" applyBorder="1" applyAlignment="1">
      <alignment horizontal="center" vertical="center"/>
    </xf>
    <xf numFmtId="0" fontId="28" fillId="0" borderId="36" xfId="0" applyFont="1" applyFill="1" applyBorder="1" applyAlignment="1">
      <alignment horizontal="center" vertical="center"/>
    </xf>
    <xf numFmtId="0" fontId="28" fillId="0" borderId="35" xfId="0" applyFont="1" applyFill="1" applyBorder="1" applyAlignment="1">
      <alignment horizontal="center" vertical="center"/>
    </xf>
    <xf numFmtId="0" fontId="28" fillId="0" borderId="16" xfId="0" applyFont="1" applyFill="1" applyBorder="1"/>
    <xf numFmtId="0" fontId="28" fillId="0" borderId="34" xfId="0" applyFont="1" applyFill="1" applyBorder="1" applyAlignment="1">
      <alignment horizontal="center" vertical="center"/>
    </xf>
    <xf numFmtId="0" fontId="51" fillId="0" borderId="24" xfId="0" applyFont="1" applyFill="1" applyBorder="1" applyAlignment="1">
      <alignment horizontal="center" vertical="center"/>
    </xf>
    <xf numFmtId="0" fontId="51" fillId="0" borderId="10" xfId="0" applyFont="1" applyFill="1" applyBorder="1" applyAlignment="1">
      <alignment horizontal="center" vertical="center"/>
    </xf>
    <xf numFmtId="3" fontId="22" fillId="0" borderId="10" xfId="456" applyNumberFormat="1" applyFont="1" applyFill="1" applyBorder="1" applyAlignment="1">
      <alignment horizontal="center" vertical="center"/>
    </xf>
    <xf numFmtId="3" fontId="21" fillId="0" borderId="10" xfId="456" applyNumberFormat="1" applyFont="1" applyFill="1" applyBorder="1" applyAlignment="1">
      <alignment horizontal="center" vertical="center"/>
    </xf>
    <xf numFmtId="174" fontId="22" fillId="0" borderId="10" xfId="458" applyNumberFormat="1" applyFont="1" applyFill="1" applyBorder="1" applyAlignment="1">
      <alignment horizontal="center" vertical="center"/>
    </xf>
    <xf numFmtId="174" fontId="49" fillId="0" borderId="0" xfId="458" applyNumberFormat="1" applyFont="1" applyFill="1" applyAlignment="1">
      <alignment horizontal="center"/>
    </xf>
    <xf numFmtId="174" fontId="21" fillId="0" borderId="10" xfId="458" applyNumberFormat="1" applyFont="1" applyFill="1" applyBorder="1" applyAlignment="1">
      <alignment horizontal="center" vertical="center"/>
    </xf>
    <xf numFmtId="3" fontId="21" fillId="0" borderId="0" xfId="456" applyNumberFormat="1" applyFont="1" applyFill="1" applyBorder="1" applyAlignment="1">
      <alignment horizontal="center" vertical="center"/>
    </xf>
    <xf numFmtId="0" fontId="25" fillId="0" borderId="0" xfId="202" applyFont="1"/>
    <xf numFmtId="0" fontId="25" fillId="0" borderId="0" xfId="202" applyFont="1" applyAlignment="1">
      <alignment horizontal="left" vertical="top"/>
    </xf>
    <xf numFmtId="0" fontId="25" fillId="0" borderId="0" xfId="202" applyFont="1" applyAlignment="1">
      <alignment horizontal="center" vertical="top"/>
    </xf>
    <xf numFmtId="0" fontId="25" fillId="0" borderId="0" xfId="454" applyFont="1"/>
    <xf numFmtId="0" fontId="22" fillId="0" borderId="0" xfId="454" applyFont="1"/>
    <xf numFmtId="0" fontId="28" fillId="0" borderId="0" xfId="454" applyFont="1"/>
    <xf numFmtId="3" fontId="25" fillId="0" borderId="10" xfId="202" applyNumberFormat="1" applyFont="1" applyBorder="1" applyAlignment="1">
      <alignment horizontal="center" vertical="center"/>
    </xf>
    <xf numFmtId="3" fontId="26" fillId="0" borderId="10" xfId="456" applyNumberFormat="1" applyFont="1" applyFill="1" applyBorder="1" applyAlignment="1">
      <alignment horizontal="center" vertical="center"/>
    </xf>
    <xf numFmtId="0" fontId="53" fillId="0" borderId="0" xfId="454" applyFont="1" applyAlignment="1">
      <alignment horizontal="center" vertical="center"/>
    </xf>
    <xf numFmtId="3" fontId="26" fillId="0" borderId="10" xfId="202" applyNumberFormat="1" applyFont="1" applyBorder="1" applyAlignment="1">
      <alignment horizontal="center" vertical="center"/>
    </xf>
    <xf numFmtId="0" fontId="26" fillId="0" borderId="10" xfId="454" applyFont="1" applyBorder="1" applyAlignment="1">
      <alignment horizontal="center" vertical="center"/>
    </xf>
    <xf numFmtId="3" fontId="22" fillId="0" borderId="0" xfId="454" applyNumberFormat="1" applyFont="1"/>
    <xf numFmtId="0" fontId="22" fillId="0" borderId="10" xfId="202" applyFont="1" applyFill="1" applyBorder="1" applyAlignment="1">
      <alignment horizontal="center" vertical="top"/>
    </xf>
    <xf numFmtId="0" fontId="22" fillId="0" borderId="10" xfId="457" applyFont="1" applyFill="1" applyBorder="1" applyAlignment="1">
      <alignment horizontal="left" wrapText="1"/>
    </xf>
    <xf numFmtId="0" fontId="22" fillId="0" borderId="10" xfId="202" applyFont="1" applyFill="1" applyBorder="1" applyAlignment="1">
      <alignment horizontal="center" vertical="center" wrapText="1"/>
    </xf>
    <xf numFmtId="3" fontId="22" fillId="0" borderId="10" xfId="202" applyNumberFormat="1" applyFont="1" applyFill="1" applyBorder="1" applyAlignment="1">
      <alignment horizontal="center" vertical="center"/>
    </xf>
    <xf numFmtId="0" fontId="25" fillId="0" borderId="0" xfId="453" applyFont="1" applyFill="1"/>
    <xf numFmtId="0" fontId="22" fillId="0" borderId="27" xfId="202" applyFont="1" applyFill="1" applyBorder="1" applyAlignment="1">
      <alignment vertical="top"/>
    </xf>
    <xf numFmtId="0" fontId="22" fillId="0" borderId="27" xfId="202" applyFont="1" applyFill="1" applyBorder="1" applyAlignment="1">
      <alignment horizontal="center" vertical="center"/>
    </xf>
    <xf numFmtId="0" fontId="22" fillId="0" borderId="10" xfId="202" applyFont="1" applyFill="1" applyBorder="1" applyAlignment="1">
      <alignment horizontal="left" vertical="top" wrapText="1"/>
    </xf>
    <xf numFmtId="3" fontId="22" fillId="0" borderId="39" xfId="202" applyNumberFormat="1" applyFont="1" applyFill="1" applyBorder="1" applyAlignment="1">
      <alignment horizontal="center" vertical="center"/>
    </xf>
    <xf numFmtId="1" fontId="22" fillId="0" borderId="10" xfId="453" applyNumberFormat="1" applyFont="1" applyFill="1" applyBorder="1" applyAlignment="1">
      <alignment horizontal="center" vertical="center"/>
    </xf>
    <xf numFmtId="0" fontId="22" fillId="0" borderId="27" xfId="453" applyFont="1" applyFill="1" applyBorder="1" applyAlignment="1">
      <alignment horizontal="center" vertical="center"/>
    </xf>
    <xf numFmtId="3" fontId="22" fillId="0" borderId="10" xfId="202" applyNumberFormat="1" applyFont="1" applyFill="1" applyBorder="1" applyAlignment="1" applyProtection="1">
      <alignment horizontal="center" vertical="center" shrinkToFit="1"/>
      <protection locked="0"/>
    </xf>
    <xf numFmtId="3" fontId="49" fillId="0" borderId="10" xfId="202" applyNumberFormat="1" applyFont="1" applyFill="1" applyBorder="1" applyAlignment="1" applyProtection="1">
      <alignment horizontal="center" vertical="center" shrinkToFit="1"/>
      <protection locked="0"/>
    </xf>
    <xf numFmtId="0" fontId="22" fillId="0" borderId="0" xfId="453" applyFont="1" applyFill="1"/>
    <xf numFmtId="3" fontId="22" fillId="0" borderId="12" xfId="202" applyNumberFormat="1" applyFont="1" applyFill="1" applyBorder="1" applyAlignment="1">
      <alignment horizontal="center" vertical="center"/>
    </xf>
    <xf numFmtId="3" fontId="49" fillId="0" borderId="10" xfId="455" applyNumberFormat="1" applyFont="1" applyFill="1" applyBorder="1" applyAlignment="1">
      <alignment horizontal="center" vertical="center"/>
    </xf>
    <xf numFmtId="3" fontId="22" fillId="0" borderId="27" xfId="202" applyNumberFormat="1" applyFont="1" applyFill="1" applyBorder="1" applyAlignment="1">
      <alignment horizontal="center" vertical="center"/>
    </xf>
    <xf numFmtId="3" fontId="22" fillId="0" borderId="10" xfId="320" applyNumberFormat="1" applyFont="1" applyFill="1" applyBorder="1" applyAlignment="1">
      <alignment horizontal="center" vertical="center" wrapText="1"/>
    </xf>
    <xf numFmtId="0" fontId="49" fillId="0" borderId="0" xfId="453" applyFont="1" applyFill="1" applyAlignment="1">
      <alignment horizontal="center" vertical="center"/>
    </xf>
    <xf numFmtId="3" fontId="22" fillId="0" borderId="0" xfId="202" applyNumberFormat="1" applyFont="1" applyFill="1" applyAlignment="1">
      <alignment horizontal="center" vertical="center"/>
    </xf>
    <xf numFmtId="3" fontId="24" fillId="0" borderId="10" xfId="202" applyNumberFormat="1" applyFont="1" applyFill="1" applyBorder="1" applyAlignment="1">
      <alignment horizontal="center" vertical="center"/>
    </xf>
    <xf numFmtId="0" fontId="50" fillId="0" borderId="10" xfId="453" applyFont="1" applyFill="1" applyBorder="1" applyAlignment="1">
      <alignment horizontal="left" vertical="center" wrapText="1"/>
    </xf>
    <xf numFmtId="0" fontId="22" fillId="0" borderId="10" xfId="457" applyFont="1" applyFill="1" applyBorder="1" applyAlignment="1">
      <alignment vertical="top" wrapText="1"/>
    </xf>
    <xf numFmtId="0" fontId="21" fillId="0" borderId="10" xfId="202" applyFont="1" applyFill="1" applyBorder="1" applyAlignment="1">
      <alignment horizontal="center" vertical="top"/>
    </xf>
    <xf numFmtId="0" fontId="21" fillId="0" borderId="10" xfId="202" applyFont="1" applyFill="1" applyBorder="1" applyAlignment="1">
      <alignment horizontal="left" vertical="top" wrapText="1"/>
    </xf>
    <xf numFmtId="0" fontId="21" fillId="0" borderId="10" xfId="202" applyFont="1" applyFill="1" applyBorder="1" applyAlignment="1">
      <alignment horizontal="center" vertical="center" wrapText="1"/>
    </xf>
    <xf numFmtId="0" fontId="21" fillId="0" borderId="10" xfId="202" applyFont="1" applyFill="1" applyBorder="1" applyAlignment="1">
      <alignment horizontal="left" vertical="top"/>
    </xf>
    <xf numFmtId="3" fontId="22" fillId="0" borderId="0" xfId="453" applyNumberFormat="1" applyFont="1" applyFill="1"/>
    <xf numFmtId="3" fontId="21" fillId="0" borderId="0" xfId="453" applyNumberFormat="1" applyFont="1" applyFill="1" applyAlignment="1">
      <alignment horizontal="center" vertical="center"/>
    </xf>
    <xf numFmtId="0" fontId="21" fillId="0" borderId="0" xfId="453" applyFont="1" applyFill="1" applyAlignment="1">
      <alignment horizontal="center" vertical="center"/>
    </xf>
    <xf numFmtId="3" fontId="21" fillId="0" borderId="0" xfId="202" applyNumberFormat="1" applyFont="1" applyFill="1" applyAlignment="1">
      <alignment horizontal="center" vertical="center"/>
    </xf>
    <xf numFmtId="3" fontId="25" fillId="0" borderId="0" xfId="453" applyNumberFormat="1" applyFont="1" applyFill="1"/>
    <xf numFmtId="0" fontId="28" fillId="0" borderId="0" xfId="454" applyFont="1" applyFill="1"/>
    <xf numFmtId="0" fontId="28" fillId="0" borderId="0" xfId="457" applyFont="1" applyFill="1"/>
    <xf numFmtId="0" fontId="28" fillId="0" borderId="0" xfId="457" applyFont="1" applyFill="1" applyAlignment="1">
      <alignment horizontal="center" vertical="center"/>
    </xf>
    <xf numFmtId="0" fontId="28" fillId="0" borderId="0" xfId="457" applyFont="1" applyFill="1" applyAlignment="1">
      <alignment horizontal="left"/>
    </xf>
    <xf numFmtId="0" fontId="28" fillId="0" borderId="10" xfId="202" applyFont="1" applyFill="1" applyBorder="1" applyAlignment="1">
      <alignment horizontal="left" vertical="top" wrapText="1"/>
    </xf>
    <xf numFmtId="3" fontId="22" fillId="0" borderId="10" xfId="457" applyNumberFormat="1" applyFont="1" applyFill="1" applyBorder="1" applyAlignment="1">
      <alignment horizontal="center" vertical="center" textRotation="90" wrapText="1"/>
    </xf>
    <xf numFmtId="3" fontId="22" fillId="0" borderId="27" xfId="457" applyNumberFormat="1" applyFont="1" applyFill="1" applyBorder="1" applyAlignment="1">
      <alignment horizontal="center" vertical="center" wrapText="1"/>
    </xf>
    <xf numFmtId="3" fontId="22" fillId="0" borderId="27" xfId="457" applyNumberFormat="1" applyFont="1" applyFill="1" applyBorder="1" applyAlignment="1">
      <alignment horizontal="center" vertical="center" textRotation="90" wrapText="1"/>
    </xf>
    <xf numFmtId="0" fontId="22" fillId="0" borderId="10" xfId="454" applyFont="1" applyFill="1" applyBorder="1"/>
    <xf numFmtId="3" fontId="22" fillId="0" borderId="10" xfId="454" applyNumberFormat="1" applyFont="1" applyFill="1" applyBorder="1" applyAlignment="1">
      <alignment horizontal="center" vertical="center"/>
    </xf>
    <xf numFmtId="3" fontId="22" fillId="0" borderId="27" xfId="454" applyNumberFormat="1" applyFont="1" applyFill="1" applyBorder="1" applyAlignment="1">
      <alignment horizontal="center" vertical="center"/>
    </xf>
    <xf numFmtId="0" fontId="28" fillId="0" borderId="10" xfId="457" applyFont="1" applyFill="1" applyBorder="1" applyAlignment="1">
      <alignment horizontal="left" vertical="top" wrapText="1"/>
    </xf>
    <xf numFmtId="3" fontId="22" fillId="0" borderId="10" xfId="457" applyNumberFormat="1" applyFont="1" applyFill="1" applyBorder="1" applyAlignment="1">
      <alignment horizontal="center" vertical="center" wrapText="1"/>
    </xf>
    <xf numFmtId="3" fontId="22" fillId="0" borderId="10" xfId="457" applyNumberFormat="1" applyFont="1" applyFill="1" applyBorder="1" applyAlignment="1">
      <alignment horizontal="center" vertical="center"/>
    </xf>
    <xf numFmtId="3" fontId="22" fillId="0" borderId="10" xfId="457" applyNumberFormat="1" applyFont="1" applyFill="1" applyBorder="1" applyAlignment="1">
      <alignment horizontal="center" vertical="center" textRotation="90"/>
    </xf>
    <xf numFmtId="0" fontId="22" fillId="0" borderId="10" xfId="454" applyFont="1" applyFill="1" applyBorder="1" applyAlignment="1">
      <alignment horizontal="center" vertical="center"/>
    </xf>
    <xf numFmtId="3" fontId="22" fillId="0" borderId="10" xfId="457" applyNumberFormat="1" applyFont="1" applyFill="1" applyBorder="1"/>
    <xf numFmtId="3" fontId="22" fillId="0" borderId="10" xfId="457" applyNumberFormat="1" applyFont="1" applyFill="1" applyBorder="1" applyAlignment="1">
      <alignment horizontal="left" vertical="top" wrapText="1"/>
    </xf>
    <xf numFmtId="0" fontId="28" fillId="0" borderId="0" xfId="457" applyFont="1" applyFill="1" applyAlignment="1">
      <alignment wrapText="1"/>
    </xf>
    <xf numFmtId="0" fontId="28" fillId="0" borderId="10" xfId="457" applyFont="1" applyFill="1" applyBorder="1" applyAlignment="1">
      <alignment horizontal="left" wrapText="1"/>
    </xf>
    <xf numFmtId="0" fontId="28" fillId="0" borderId="10" xfId="457" applyFont="1" applyFill="1" applyBorder="1" applyAlignment="1">
      <alignment vertical="top" wrapText="1"/>
    </xf>
    <xf numFmtId="0" fontId="22" fillId="0" borderId="10" xfId="457" applyFont="1" applyFill="1" applyBorder="1" applyAlignment="1">
      <alignment horizontal="center" vertical="center" wrapText="1"/>
    </xf>
    <xf numFmtId="0" fontId="28" fillId="0" borderId="10" xfId="457" applyFont="1" applyFill="1" applyBorder="1" applyAlignment="1">
      <alignment horizontal="center" vertical="top" wrapText="1"/>
    </xf>
    <xf numFmtId="0" fontId="35" fillId="0" borderId="10" xfId="457" applyFont="1" applyFill="1" applyBorder="1" applyAlignment="1">
      <alignment horizontal="left" vertical="top" wrapText="1"/>
    </xf>
    <xf numFmtId="3" fontId="35" fillId="0" borderId="10" xfId="457" applyNumberFormat="1" applyFont="1" applyFill="1" applyBorder="1" applyAlignment="1">
      <alignment horizontal="center" vertical="center" wrapText="1"/>
    </xf>
    <xf numFmtId="0" fontId="28" fillId="0" borderId="10" xfId="457" applyFont="1" applyFill="1" applyBorder="1"/>
    <xf numFmtId="3" fontId="28" fillId="0" borderId="10" xfId="457" applyNumberFormat="1" applyFont="1" applyFill="1" applyBorder="1" applyAlignment="1">
      <alignment horizontal="center" vertical="center"/>
    </xf>
    <xf numFmtId="0" fontId="35" fillId="0" borderId="10" xfId="457" applyFont="1" applyFill="1" applyBorder="1"/>
    <xf numFmtId="3" fontId="35" fillId="0" borderId="10" xfId="457" applyNumberFormat="1" applyFont="1" applyFill="1" applyBorder="1" applyAlignment="1">
      <alignment horizontal="center" vertical="center"/>
    </xf>
    <xf numFmtId="3" fontId="22" fillId="0" borderId="0" xfId="454" applyNumberFormat="1" applyFont="1" applyFill="1" applyAlignment="1">
      <alignment horizontal="center"/>
    </xf>
    <xf numFmtId="0" fontId="22" fillId="0" borderId="0" xfId="454" applyFont="1" applyFill="1" applyAlignment="1">
      <alignment horizontal="center" vertical="center"/>
    </xf>
    <xf numFmtId="3" fontId="22" fillId="0" borderId="0" xfId="454" applyNumberFormat="1" applyFont="1" applyFill="1" applyAlignment="1">
      <alignment horizontal="center" vertical="center"/>
    </xf>
    <xf numFmtId="0" fontId="35" fillId="0" borderId="0" xfId="454" applyFont="1" applyFill="1" applyAlignment="1">
      <alignment horizontal="center" vertical="center"/>
    </xf>
    <xf numFmtId="3" fontId="22" fillId="0" borderId="0" xfId="454" applyNumberFormat="1" applyFont="1" applyFill="1"/>
    <xf numFmtId="0" fontId="22" fillId="0" borderId="0" xfId="454" applyFont="1" applyFill="1"/>
    <xf numFmtId="3" fontId="28" fillId="0" borderId="0" xfId="454" applyNumberFormat="1" applyFont="1" applyFill="1"/>
    <xf numFmtId="0" fontId="22" fillId="0" borderId="37" xfId="202" applyFont="1" applyFill="1" applyBorder="1" applyAlignment="1">
      <alignment horizontal="center" vertical="center" wrapText="1"/>
    </xf>
    <xf numFmtId="0" fontId="22" fillId="0" borderId="27" xfId="202" applyFont="1" applyFill="1" applyBorder="1" applyAlignment="1">
      <alignment horizontal="center" vertical="center" wrapText="1"/>
    </xf>
    <xf numFmtId="0" fontId="28" fillId="0" borderId="10" xfId="457" applyFont="1" applyFill="1" applyBorder="1" applyAlignment="1">
      <alignment horizontal="center" vertical="center" wrapText="1"/>
    </xf>
    <xf numFmtId="0" fontId="28" fillId="0" borderId="31" xfId="457" applyFont="1" applyFill="1" applyBorder="1" applyAlignment="1">
      <alignment horizontal="center" vertical="center" wrapText="1"/>
    </xf>
    <xf numFmtId="0" fontId="28" fillId="0" borderId="38" xfId="457" applyFont="1" applyFill="1" applyBorder="1" applyAlignment="1">
      <alignment horizontal="center" vertical="center" wrapText="1"/>
    </xf>
    <xf numFmtId="0" fontId="28" fillId="0" borderId="14" xfId="457" applyFont="1" applyFill="1" applyBorder="1" applyAlignment="1">
      <alignment horizontal="center" vertical="center" wrapText="1"/>
    </xf>
    <xf numFmtId="0" fontId="28" fillId="0" borderId="39" xfId="457" applyFont="1" applyFill="1" applyBorder="1" applyAlignment="1">
      <alignment horizontal="center" vertical="center" wrapText="1"/>
    </xf>
    <xf numFmtId="0" fontId="28" fillId="0" borderId="27" xfId="457" applyFont="1" applyFill="1" applyBorder="1" applyAlignment="1">
      <alignment horizontal="center" vertical="center" textRotation="90" wrapText="1"/>
    </xf>
    <xf numFmtId="0" fontId="28" fillId="0" borderId="10" xfId="457" applyFont="1" applyFill="1" applyBorder="1" applyAlignment="1">
      <alignment horizontal="center" vertical="center" textRotation="90" wrapText="1"/>
    </xf>
    <xf numFmtId="3" fontId="49" fillId="0" borderId="10" xfId="202" applyNumberFormat="1" applyFont="1" applyFill="1" applyBorder="1" applyAlignment="1">
      <alignment horizontal="center" vertical="center"/>
    </xf>
    <xf numFmtId="0" fontId="22" fillId="0" borderId="27" xfId="202" applyFont="1" applyFill="1" applyBorder="1" applyAlignment="1">
      <alignment horizontal="center" vertical="center" wrapText="1"/>
    </xf>
    <xf numFmtId="49" fontId="23" fillId="0" borderId="0" xfId="0" applyNumberFormat="1" applyFont="1" applyFill="1" applyAlignment="1">
      <alignment horizontal="left" vertical="top" wrapText="1"/>
    </xf>
    <xf numFmtId="0" fontId="22" fillId="0" borderId="10" xfId="0" applyFont="1" applyFill="1" applyBorder="1" applyAlignment="1">
      <alignment horizontal="center" vertical="center" textRotation="90" wrapText="1"/>
    </xf>
    <xf numFmtId="0" fontId="22" fillId="0" borderId="10" xfId="0" applyFont="1" applyFill="1" applyBorder="1" applyAlignment="1">
      <alignment vertical="center" textRotation="90" wrapText="1"/>
    </xf>
    <xf numFmtId="0" fontId="23" fillId="0" borderId="0" xfId="0" applyNumberFormat="1" applyFont="1" applyFill="1" applyAlignment="1">
      <alignment horizontal="left" vertical="top" wrapText="1"/>
    </xf>
    <xf numFmtId="0" fontId="25" fillId="0" borderId="0" xfId="0" applyFont="1" applyFill="1" applyAlignment="1">
      <alignment horizontal="left" wrapText="1"/>
    </xf>
    <xf numFmtId="0" fontId="25" fillId="0" borderId="0" xfId="0" applyFont="1" applyFill="1" applyAlignment="1">
      <alignment horizontal="lef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2" fillId="0" borderId="10" xfId="0" applyFont="1" applyFill="1" applyBorder="1" applyAlignment="1">
      <alignment vertical="top"/>
    </xf>
    <xf numFmtId="0" fontId="22" fillId="0" borderId="10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top"/>
    </xf>
    <xf numFmtId="0" fontId="22" fillId="0" borderId="14" xfId="0" applyFont="1" applyFill="1" applyBorder="1" applyAlignment="1">
      <alignment horizontal="center" vertical="top" wrapText="1"/>
    </xf>
    <xf numFmtId="0" fontId="22" fillId="0" borderId="11" xfId="0" applyFont="1" applyFill="1" applyBorder="1" applyAlignment="1">
      <alignment horizontal="center" vertical="top" wrapText="1"/>
    </xf>
    <xf numFmtId="0" fontId="22" fillId="0" borderId="39" xfId="0" applyFont="1" applyFill="1" applyBorder="1" applyAlignment="1">
      <alignment horizontal="center" vertical="top" wrapText="1"/>
    </xf>
    <xf numFmtId="0" fontId="23" fillId="0" borderId="10" xfId="0" applyFont="1" applyFill="1" applyBorder="1" applyAlignment="1">
      <alignment horizontal="center" vertical="center" textRotation="90" wrapText="1"/>
    </xf>
    <xf numFmtId="0" fontId="23" fillId="0" borderId="12" xfId="0" applyFont="1" applyFill="1" applyBorder="1" applyAlignment="1">
      <alignment horizontal="center" vertical="center" textRotation="90" wrapText="1"/>
    </xf>
    <xf numFmtId="0" fontId="23" fillId="0" borderId="32" xfId="0" applyFont="1" applyFill="1" applyBorder="1" applyAlignment="1">
      <alignment horizontal="center" vertical="center" textRotation="90" wrapText="1"/>
    </xf>
    <xf numFmtId="0" fontId="23" fillId="0" borderId="27" xfId="0" applyFont="1" applyFill="1" applyBorder="1" applyAlignment="1">
      <alignment horizontal="center" vertical="center" textRotation="90" wrapText="1"/>
    </xf>
    <xf numFmtId="0" fontId="23" fillId="0" borderId="10" xfId="0" applyFont="1" applyFill="1" applyBorder="1" applyAlignment="1">
      <alignment vertical="center" textRotation="90" wrapText="1"/>
    </xf>
    <xf numFmtId="0" fontId="28" fillId="0" borderId="10" xfId="0" applyFont="1" applyFill="1" applyBorder="1" applyAlignment="1">
      <alignment horizontal="center"/>
    </xf>
    <xf numFmtId="0" fontId="23" fillId="0" borderId="14" xfId="0" applyFont="1" applyFill="1" applyBorder="1" applyAlignment="1">
      <alignment horizontal="center" vertical="top" wrapText="1"/>
    </xf>
    <xf numFmtId="0" fontId="23" fillId="0" borderId="11" xfId="0" applyFont="1" applyFill="1" applyBorder="1" applyAlignment="1">
      <alignment horizontal="center" vertical="top" wrapText="1"/>
    </xf>
    <xf numFmtId="0" fontId="23" fillId="0" borderId="39" xfId="0" applyFont="1" applyFill="1" applyBorder="1" applyAlignment="1">
      <alignment horizontal="center" vertical="top" wrapText="1"/>
    </xf>
    <xf numFmtId="0" fontId="22" fillId="0" borderId="10" xfId="0" applyFont="1" applyFill="1" applyBorder="1" applyAlignment="1">
      <alignment horizontal="center" vertical="top" wrapText="1"/>
    </xf>
    <xf numFmtId="0" fontId="24" fillId="0" borderId="10" xfId="0" applyFont="1" applyFill="1" applyBorder="1" applyAlignment="1">
      <alignment vertical="center" textRotation="90" wrapText="1"/>
    </xf>
    <xf numFmtId="0" fontId="23" fillId="0" borderId="10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top"/>
    </xf>
    <xf numFmtId="0" fontId="22" fillId="0" borderId="10" xfId="0" applyFont="1" applyFill="1" applyBorder="1" applyAlignment="1">
      <alignment vertical="center"/>
    </xf>
    <xf numFmtId="0" fontId="22" fillId="0" borderId="10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vertical="top"/>
    </xf>
    <xf numFmtId="0" fontId="23" fillId="0" borderId="12" xfId="0" applyFont="1" applyFill="1" applyBorder="1" applyAlignment="1">
      <alignment horizontal="center" vertical="center" wrapText="1"/>
    </xf>
    <xf numFmtId="0" fontId="23" fillId="0" borderId="32" xfId="0" applyFont="1" applyFill="1" applyBorder="1" applyAlignment="1">
      <alignment horizontal="center" vertical="center" wrapText="1"/>
    </xf>
    <xf numFmtId="0" fontId="23" fillId="0" borderId="27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top" wrapText="1"/>
    </xf>
    <xf numFmtId="0" fontId="22" fillId="0" borderId="12" xfId="0" applyFont="1" applyFill="1" applyBorder="1" applyAlignment="1">
      <alignment horizontal="center" vertical="center" textRotation="90"/>
    </xf>
    <xf numFmtId="0" fontId="22" fillId="0" borderId="32" xfId="0" applyFont="1" applyFill="1" applyBorder="1" applyAlignment="1">
      <alignment horizontal="center" vertical="center" textRotation="90"/>
    </xf>
    <xf numFmtId="0" fontId="22" fillId="0" borderId="27" xfId="0" applyFont="1" applyFill="1" applyBorder="1" applyAlignment="1">
      <alignment horizontal="center" vertical="center" textRotation="90"/>
    </xf>
    <xf numFmtId="0" fontId="23" fillId="0" borderId="14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 wrapText="1"/>
    </xf>
    <xf numFmtId="0" fontId="23" fillId="0" borderId="39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top" wrapText="1"/>
    </xf>
    <xf numFmtId="0" fontId="26" fillId="0" borderId="41" xfId="0" applyFont="1" applyFill="1" applyBorder="1" applyAlignment="1">
      <alignment horizontal="center" vertical="top" wrapText="1"/>
    </xf>
    <xf numFmtId="0" fontId="21" fillId="0" borderId="10" xfId="0" applyFont="1" applyFill="1" applyBorder="1" applyAlignment="1">
      <alignment horizontal="center" vertical="center"/>
    </xf>
    <xf numFmtId="0" fontId="22" fillId="25" borderId="10" xfId="0" applyFont="1" applyFill="1" applyBorder="1" applyAlignment="1">
      <alignment horizontal="center" vertical="center" textRotation="90"/>
    </xf>
    <xf numFmtId="0" fontId="34" fillId="0" borderId="14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39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textRotation="90" wrapText="1"/>
    </xf>
    <xf numFmtId="0" fontId="22" fillId="0" borderId="32" xfId="0" applyFont="1" applyFill="1" applyBorder="1" applyAlignment="1">
      <alignment horizontal="center" vertical="center" textRotation="90" wrapText="1"/>
    </xf>
    <xf numFmtId="0" fontId="22" fillId="0" borderId="27" xfId="0" applyFont="1" applyFill="1" applyBorder="1" applyAlignment="1">
      <alignment horizontal="center" vertical="center" textRotation="90" wrapText="1"/>
    </xf>
    <xf numFmtId="0" fontId="22" fillId="0" borderId="10" xfId="0" applyFont="1" applyFill="1" applyBorder="1" applyAlignment="1">
      <alignment horizontal="center" vertical="center" textRotation="90"/>
    </xf>
    <xf numFmtId="0" fontId="22" fillId="0" borderId="10" xfId="202" applyFont="1" applyFill="1" applyBorder="1" applyAlignment="1">
      <alignment horizontal="center" vertical="center" textRotation="90" wrapText="1"/>
    </xf>
    <xf numFmtId="0" fontId="26" fillId="0" borderId="0" xfId="202" applyFont="1" applyAlignment="1">
      <alignment horizontal="center" vertical="top" wrapText="1"/>
    </xf>
    <xf numFmtId="0" fontId="25" fillId="0" borderId="31" xfId="202" applyFont="1" applyBorder="1" applyAlignment="1">
      <alignment horizontal="center" vertical="center" wrapText="1"/>
    </xf>
    <xf numFmtId="0" fontId="25" fillId="0" borderId="38" xfId="202" applyFont="1" applyBorder="1" applyAlignment="1">
      <alignment horizontal="center" vertical="center" wrapText="1"/>
    </xf>
    <xf numFmtId="0" fontId="25" fillId="0" borderId="42" xfId="202" applyFont="1" applyBorder="1" applyAlignment="1">
      <alignment horizontal="center" vertical="center" wrapText="1"/>
    </xf>
    <xf numFmtId="0" fontId="25" fillId="0" borderId="43" xfId="202" applyFont="1" applyBorder="1" applyAlignment="1">
      <alignment horizontal="center" vertical="center" wrapText="1"/>
    </xf>
    <xf numFmtId="0" fontId="25" fillId="0" borderId="29" xfId="202" applyFont="1" applyBorder="1" applyAlignment="1">
      <alignment horizontal="center" vertical="center" wrapText="1"/>
    </xf>
    <xf numFmtId="0" fontId="25" fillId="0" borderId="37" xfId="202" applyFont="1" applyBorder="1" applyAlignment="1">
      <alignment horizontal="center" vertical="center" wrapText="1"/>
    </xf>
    <xf numFmtId="0" fontId="25" fillId="0" borderId="11" xfId="202" applyFont="1" applyBorder="1" applyAlignment="1">
      <alignment horizontal="center" vertical="center"/>
    </xf>
    <xf numFmtId="0" fontId="25" fillId="0" borderId="39" xfId="202" applyFont="1" applyBorder="1" applyAlignment="1">
      <alignment horizontal="center" vertical="center"/>
    </xf>
    <xf numFmtId="0" fontId="25" fillId="0" borderId="10" xfId="454" applyFont="1" applyBorder="1" applyAlignment="1">
      <alignment horizontal="center" vertical="center" wrapText="1"/>
    </xf>
    <xf numFmtId="0" fontId="28" fillId="0" borderId="12" xfId="202" applyFont="1" applyBorder="1" applyAlignment="1">
      <alignment horizontal="center" vertical="center" textRotation="90" wrapText="1"/>
    </xf>
    <xf numFmtId="0" fontId="28" fillId="0" borderId="32" xfId="202" applyFont="1" applyBorder="1" applyAlignment="1">
      <alignment horizontal="center" vertical="center" textRotation="90" wrapText="1"/>
    </xf>
    <xf numFmtId="0" fontId="28" fillId="0" borderId="27" xfId="202" applyFont="1" applyBorder="1" applyAlignment="1">
      <alignment horizontal="center" vertical="center" textRotation="90" wrapText="1"/>
    </xf>
    <xf numFmtId="0" fontId="28" fillId="0" borderId="10" xfId="202" applyFont="1" applyBorder="1" applyAlignment="1">
      <alignment horizontal="center" vertical="center" textRotation="90" wrapText="1"/>
    </xf>
    <xf numFmtId="0" fontId="25" fillId="0" borderId="10" xfId="454" applyFont="1" applyBorder="1" applyAlignment="1">
      <alignment horizontal="center"/>
    </xf>
    <xf numFmtId="0" fontId="28" fillId="0" borderId="14" xfId="202" applyFont="1" applyBorder="1" applyAlignment="1">
      <alignment horizontal="center" vertical="center" wrapText="1"/>
    </xf>
    <xf numFmtId="0" fontId="28" fillId="0" borderId="11" xfId="202" applyFont="1" applyBorder="1" applyAlignment="1">
      <alignment horizontal="center" vertical="center" wrapText="1"/>
    </xf>
    <xf numFmtId="0" fontId="28" fillId="0" borderId="39" xfId="202" applyFont="1" applyBorder="1" applyAlignment="1">
      <alignment horizontal="center" vertical="center" wrapText="1"/>
    </xf>
    <xf numFmtId="0" fontId="26" fillId="0" borderId="14" xfId="202" applyFont="1" applyBorder="1" applyAlignment="1">
      <alignment horizontal="center" vertical="top" wrapText="1"/>
    </xf>
    <xf numFmtId="0" fontId="26" fillId="0" borderId="39" xfId="202" applyFont="1" applyBorder="1" applyAlignment="1">
      <alignment horizontal="center" vertical="top" wrapText="1"/>
    </xf>
    <xf numFmtId="0" fontId="25" fillId="0" borderId="14" xfId="202" applyFont="1" applyBorder="1" applyAlignment="1">
      <alignment horizontal="center" vertical="top" wrapText="1"/>
    </xf>
    <xf numFmtId="0" fontId="25" fillId="0" borderId="39" xfId="202" applyFont="1" applyBorder="1" applyAlignment="1">
      <alignment horizontal="center" vertical="top" wrapText="1"/>
    </xf>
    <xf numFmtId="0" fontId="26" fillId="0" borderId="14" xfId="202" applyFont="1" applyBorder="1" applyAlignment="1">
      <alignment horizontal="center" vertical="top"/>
    </xf>
    <xf numFmtId="0" fontId="26" fillId="0" borderId="39" xfId="202" applyFont="1" applyBorder="1" applyAlignment="1">
      <alignment horizontal="center" vertical="top"/>
    </xf>
    <xf numFmtId="0" fontId="28" fillId="0" borderId="0" xfId="454" applyFont="1" applyFill="1" applyAlignment="1">
      <alignment horizontal="center"/>
    </xf>
    <xf numFmtId="0" fontId="28" fillId="0" borderId="0" xfId="457" applyFont="1" applyFill="1" applyAlignment="1">
      <alignment horizontal="center"/>
    </xf>
    <xf numFmtId="0" fontId="35" fillId="0" borderId="41" xfId="457" applyFont="1" applyFill="1" applyBorder="1" applyAlignment="1">
      <alignment horizontal="center" vertical="top" wrapText="1"/>
    </xf>
    <xf numFmtId="0" fontId="28" fillId="0" borderId="10" xfId="457" applyFont="1" applyFill="1" applyBorder="1" applyAlignment="1">
      <alignment horizontal="center" vertical="center" wrapText="1"/>
    </xf>
    <xf numFmtId="0" fontId="28" fillId="0" borderId="31" xfId="457" applyFont="1" applyFill="1" applyBorder="1" applyAlignment="1">
      <alignment horizontal="center" vertical="center" wrapText="1"/>
    </xf>
    <xf numFmtId="0" fontId="28" fillId="0" borderId="44" xfId="457" applyFont="1" applyFill="1" applyBorder="1" applyAlignment="1">
      <alignment horizontal="center" vertical="center" wrapText="1"/>
    </xf>
    <xf numFmtId="0" fontId="28" fillId="0" borderId="38" xfId="457" applyFont="1" applyFill="1" applyBorder="1" applyAlignment="1">
      <alignment horizontal="center" vertical="center" wrapText="1"/>
    </xf>
    <xf numFmtId="0" fontId="28" fillId="0" borderId="29" xfId="457" applyFont="1" applyFill="1" applyBorder="1" applyAlignment="1">
      <alignment horizontal="center" vertical="center" wrapText="1"/>
    </xf>
    <xf numFmtId="0" fontId="28" fillId="0" borderId="41" xfId="457" applyFont="1" applyFill="1" applyBorder="1" applyAlignment="1">
      <alignment horizontal="center" vertical="center" wrapText="1"/>
    </xf>
    <xf numFmtId="0" fontId="28" fillId="0" borderId="37" xfId="457" applyFont="1" applyFill="1" applyBorder="1" applyAlignment="1">
      <alignment horizontal="center" vertical="center" wrapText="1"/>
    </xf>
    <xf numFmtId="0" fontId="28" fillId="0" borderId="14" xfId="457" applyFont="1" applyFill="1" applyBorder="1" applyAlignment="1">
      <alignment horizontal="center" vertical="center" wrapText="1"/>
    </xf>
    <xf numFmtId="0" fontId="28" fillId="0" borderId="11" xfId="457" applyFont="1" applyFill="1" applyBorder="1" applyAlignment="1">
      <alignment horizontal="center" vertical="center" wrapText="1"/>
    </xf>
    <xf numFmtId="0" fontId="28" fillId="0" borderId="39" xfId="457" applyFont="1" applyFill="1" applyBorder="1" applyAlignment="1">
      <alignment horizontal="center" vertical="center" wrapText="1"/>
    </xf>
    <xf numFmtId="0" fontId="28" fillId="0" borderId="12" xfId="457" applyFont="1" applyFill="1" applyBorder="1" applyAlignment="1">
      <alignment horizontal="center" vertical="center" textRotation="90" wrapText="1"/>
    </xf>
    <xf numFmtId="0" fontId="28" fillId="0" borderId="27" xfId="457" applyFont="1" applyFill="1" applyBorder="1" applyAlignment="1">
      <alignment horizontal="center" vertical="center" textRotation="90" wrapText="1"/>
    </xf>
    <xf numFmtId="0" fontId="28" fillId="0" borderId="10" xfId="457" applyFont="1" applyFill="1" applyBorder="1" applyAlignment="1">
      <alignment horizontal="center" vertical="center" textRotation="90" wrapText="1"/>
    </xf>
    <xf numFmtId="0" fontId="25" fillId="0" borderId="0" xfId="0" applyFont="1" applyAlignment="1">
      <alignment horizontal="right" wrapText="1"/>
    </xf>
    <xf numFmtId="0" fontId="26" fillId="0" borderId="0" xfId="0" applyFont="1" applyAlignment="1">
      <alignment horizontal="center" vertical="center" wrapText="1"/>
    </xf>
    <xf numFmtId="0" fontId="26" fillId="0" borderId="41" xfId="0" applyFont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26" fillId="0" borderId="27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/>
    </xf>
    <xf numFmtId="0" fontId="35" fillId="0" borderId="0" xfId="0" applyFont="1" applyFill="1" applyBorder="1" applyAlignment="1">
      <alignment horizontal="center" vertical="top" wrapText="1"/>
    </xf>
    <xf numFmtId="0" fontId="51" fillId="0" borderId="10" xfId="0" applyFont="1" applyFill="1" applyBorder="1" applyAlignment="1">
      <alignment horizontal="center" vertical="center" textRotation="90" wrapText="1"/>
    </xf>
    <xf numFmtId="0" fontId="51" fillId="0" borderId="16" xfId="0" applyFont="1" applyFill="1" applyBorder="1" applyAlignment="1">
      <alignment horizontal="center" vertical="center" textRotation="90" wrapText="1"/>
    </xf>
    <xf numFmtId="0" fontId="51" fillId="0" borderId="23" xfId="0" applyFont="1" applyFill="1" applyBorder="1" applyAlignment="1">
      <alignment horizontal="center" vertical="center" wrapText="1"/>
    </xf>
    <xf numFmtId="0" fontId="51" fillId="0" borderId="26" xfId="0" applyFont="1" applyFill="1" applyBorder="1" applyAlignment="1">
      <alignment horizontal="center" vertical="center" wrapText="1"/>
    </xf>
    <xf numFmtId="0" fontId="51" fillId="0" borderId="15" xfId="0" applyFont="1" applyFill="1" applyBorder="1" applyAlignment="1">
      <alignment horizontal="center" vertical="center" wrapText="1"/>
    </xf>
    <xf numFmtId="0" fontId="50" fillId="0" borderId="24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 vertical="top" wrapText="1"/>
    </xf>
    <xf numFmtId="0" fontId="51" fillId="0" borderId="24" xfId="0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center" vertical="center" textRotation="90" wrapText="1"/>
    </xf>
    <xf numFmtId="0" fontId="49" fillId="0" borderId="16" xfId="0" applyFont="1" applyFill="1" applyBorder="1" applyAlignment="1">
      <alignment horizontal="center" vertical="center" textRotation="90" wrapText="1"/>
    </xf>
    <xf numFmtId="0" fontId="51" fillId="0" borderId="35" xfId="0" applyFont="1" applyFill="1" applyBorder="1" applyAlignment="1">
      <alignment horizontal="center" vertical="center" textRotation="90" wrapText="1"/>
    </xf>
    <xf numFmtId="0" fontId="51" fillId="0" borderId="34" xfId="0" applyFont="1" applyFill="1" applyBorder="1" applyAlignment="1">
      <alignment horizontal="center" vertical="center" textRotation="90" wrapText="1"/>
    </xf>
    <xf numFmtId="0" fontId="51" fillId="0" borderId="24" xfId="0" applyFont="1" applyFill="1" applyBorder="1" applyAlignment="1">
      <alignment horizontal="center" vertical="center"/>
    </xf>
    <xf numFmtId="0" fontId="51" fillId="0" borderId="36" xfId="0" applyFont="1" applyFill="1" applyBorder="1" applyAlignment="1">
      <alignment horizontal="center" vertical="center"/>
    </xf>
    <xf numFmtId="0" fontId="51" fillId="0" borderId="10" xfId="0" applyFont="1" applyFill="1" applyBorder="1" applyAlignment="1">
      <alignment horizontal="center" vertical="center"/>
    </xf>
    <xf numFmtId="0" fontId="51" fillId="0" borderId="35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 textRotation="90" wrapText="1"/>
    </xf>
    <xf numFmtId="0" fontId="54" fillId="0" borderId="0" xfId="0" applyFont="1" applyAlignment="1">
      <alignment horizontal="right"/>
    </xf>
    <xf numFmtId="0" fontId="54" fillId="0" borderId="0" xfId="0" applyFont="1" applyAlignment="1">
      <alignment horizontal="right" wrapText="1"/>
    </xf>
    <xf numFmtId="0" fontId="26" fillId="0" borderId="0" xfId="202" applyFont="1" applyFill="1" applyBorder="1" applyAlignment="1">
      <alignment horizontal="center" vertical="top" wrapText="1"/>
    </xf>
    <xf numFmtId="0" fontId="22" fillId="0" borderId="10" xfId="202" applyFont="1" applyFill="1" applyBorder="1" applyAlignment="1">
      <alignment horizontal="center" vertical="center" wrapText="1"/>
    </xf>
    <xf numFmtId="0" fontId="22" fillId="0" borderId="10" xfId="454" applyFont="1" applyFill="1" applyBorder="1" applyAlignment="1">
      <alignment horizontal="center" vertical="center"/>
    </xf>
    <xf numFmtId="0" fontId="22" fillId="0" borderId="10" xfId="453" applyFont="1" applyFill="1" applyBorder="1" applyAlignment="1">
      <alignment horizontal="center"/>
    </xf>
    <xf numFmtId="0" fontId="22" fillId="0" borderId="10" xfId="453" applyFont="1" applyFill="1" applyBorder="1" applyAlignment="1">
      <alignment horizontal="center" vertical="center" wrapText="1"/>
    </xf>
    <xf numFmtId="0" fontId="28" fillId="0" borderId="14" xfId="454" applyFont="1" applyBorder="1" applyAlignment="1">
      <alignment horizontal="center" vertical="center" wrapText="1"/>
    </xf>
    <xf numFmtId="0" fontId="28" fillId="0" borderId="11" xfId="454" applyFont="1" applyBorder="1" applyAlignment="1">
      <alignment horizontal="center" vertical="center" wrapText="1"/>
    </xf>
    <xf numFmtId="0" fontId="28" fillId="0" borderId="39" xfId="454" applyFont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 wrapText="1"/>
    </xf>
    <xf numFmtId="0" fontId="34" fillId="0" borderId="27" xfId="0" applyFont="1" applyFill="1" applyBorder="1" applyAlignment="1">
      <alignment horizontal="center" vertical="center" wrapText="1"/>
    </xf>
  </cellXfs>
  <cellStyles count="45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Акцент1 2" xfId="7"/>
    <cellStyle name="20% - Акцент1 3" xfId="8"/>
    <cellStyle name="20% - Акцент2 2" xfId="9"/>
    <cellStyle name="20% - Акцент2 3" xfId="10"/>
    <cellStyle name="20% - Акцент3 2" xfId="11"/>
    <cellStyle name="20% - Акцент3 3" xfId="12"/>
    <cellStyle name="20% - Акцент4 2" xfId="13"/>
    <cellStyle name="20% - Акцент4 3" xfId="14"/>
    <cellStyle name="20% - Акцент5 2" xfId="15"/>
    <cellStyle name="20% - Акцент5 3" xfId="16"/>
    <cellStyle name="20% - Акцент6 2" xfId="17"/>
    <cellStyle name="20% - Акцент6 3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40% - Акцент1 2" xfId="25"/>
    <cellStyle name="40% - Акцент1 3" xfId="26"/>
    <cellStyle name="40% - Акцент2 2" xfId="27"/>
    <cellStyle name="40% - Акцент2 3" xfId="28"/>
    <cellStyle name="40% - Акцент3 2" xfId="29"/>
    <cellStyle name="40% - Акцент3 3" xfId="30"/>
    <cellStyle name="40% - Акцент4 2" xfId="31"/>
    <cellStyle name="40% - Акцент4 3" xfId="32"/>
    <cellStyle name="40% - Акцент5 2" xfId="33"/>
    <cellStyle name="40% - Акцент5 3" xfId="34"/>
    <cellStyle name="40% - Акцент6 2" xfId="35"/>
    <cellStyle name="40% - Акцент6 3" xfId="36"/>
    <cellStyle name="60% - Accent1" xfId="37"/>
    <cellStyle name="60% - Accent2" xfId="38"/>
    <cellStyle name="60% - Accent3" xfId="39"/>
    <cellStyle name="60% - Accent4" xfId="40"/>
    <cellStyle name="60% - Accent5" xfId="41"/>
    <cellStyle name="60% - Accent6" xfId="42"/>
    <cellStyle name="60% - Акцент1 2" xfId="43"/>
    <cellStyle name="60% - Акцент1 3" xfId="44"/>
    <cellStyle name="60% - Акцент2 2" xfId="45"/>
    <cellStyle name="60% - Акцент2 3" xfId="46"/>
    <cellStyle name="60% - Акцент3 2" xfId="47"/>
    <cellStyle name="60% - Акцент3 3" xfId="48"/>
    <cellStyle name="60% - Акцент4 2" xfId="49"/>
    <cellStyle name="60% - Акцент4 3" xfId="50"/>
    <cellStyle name="60% - Акцент5 2" xfId="51"/>
    <cellStyle name="60% - Акцент5 3" xfId="52"/>
    <cellStyle name="60% - Акцент6 2" xfId="53"/>
    <cellStyle name="60% - Акцент6 3" xfId="54"/>
    <cellStyle name="Accent1" xfId="55"/>
    <cellStyle name="Accent2" xfId="56"/>
    <cellStyle name="Accent3" xfId="57"/>
    <cellStyle name="Accent4" xfId="58"/>
    <cellStyle name="Accent5" xfId="59"/>
    <cellStyle name="Accent6" xfId="60"/>
    <cellStyle name="Bad" xfId="61"/>
    <cellStyle name="Calculation" xfId="62"/>
    <cellStyle name="Check Cell" xfId="63"/>
    <cellStyle name="Excel Built-in Normal" xfId="64"/>
    <cellStyle name="Excel Built-in Normal 2" xfId="65"/>
    <cellStyle name="Excel Built-in Normal 2 2" xfId="66"/>
    <cellStyle name="Explanatory Text" xfId="67"/>
    <cellStyle name="Good" xfId="68"/>
    <cellStyle name="Heading" xfId="69"/>
    <cellStyle name="Heading 1" xfId="70"/>
    <cellStyle name="Heading 2" xfId="71"/>
    <cellStyle name="Heading 3" xfId="72"/>
    <cellStyle name="Heading 4" xfId="73"/>
    <cellStyle name="Heading1" xfId="74"/>
    <cellStyle name="Input" xfId="75"/>
    <cellStyle name="Linked Cell" xfId="76"/>
    <cellStyle name="Neutral" xfId="77"/>
    <cellStyle name="Normal_Sheet1" xfId="78"/>
    <cellStyle name="Note" xfId="79"/>
    <cellStyle name="Output" xfId="80"/>
    <cellStyle name="Result" xfId="81"/>
    <cellStyle name="Result2" xfId="82"/>
    <cellStyle name="Title" xfId="83"/>
    <cellStyle name="Total" xfId="84"/>
    <cellStyle name="Warning Text" xfId="85"/>
    <cellStyle name="Акцент1" xfId="86" builtinId="29" customBuiltin="1"/>
    <cellStyle name="Акцент1 2" xfId="87"/>
    <cellStyle name="Акцент2" xfId="88" builtinId="33" customBuiltin="1"/>
    <cellStyle name="Акцент2 2" xfId="89"/>
    <cellStyle name="Акцент3" xfId="90" builtinId="37" customBuiltin="1"/>
    <cellStyle name="Акцент3 2" xfId="91"/>
    <cellStyle name="Акцент4" xfId="92" builtinId="41" customBuiltin="1"/>
    <cellStyle name="Акцент4 2" xfId="93"/>
    <cellStyle name="Акцент5" xfId="94" builtinId="45" customBuiltin="1"/>
    <cellStyle name="Акцент5 2" xfId="95"/>
    <cellStyle name="Акцент6" xfId="96" builtinId="49" customBuiltin="1"/>
    <cellStyle name="Акцент6 2" xfId="97"/>
    <cellStyle name="Ввод " xfId="98" builtinId="20" customBuiltin="1"/>
    <cellStyle name="Ввод  2" xfId="99"/>
    <cellStyle name="Вывод" xfId="100" builtinId="21" customBuiltin="1"/>
    <cellStyle name="Вывод 2" xfId="101"/>
    <cellStyle name="Вычисление" xfId="102" builtinId="22" customBuiltin="1"/>
    <cellStyle name="Вычисление 2" xfId="103"/>
    <cellStyle name="Заголовок 1" xfId="104" builtinId="16" customBuiltin="1"/>
    <cellStyle name="Заголовок 1 2" xfId="105"/>
    <cellStyle name="Заголовок 2" xfId="106" builtinId="17" customBuiltin="1"/>
    <cellStyle name="Заголовок 2 2" xfId="107"/>
    <cellStyle name="Заголовок 3" xfId="108" builtinId="18" customBuiltin="1"/>
    <cellStyle name="Заголовок 3 2" xfId="109"/>
    <cellStyle name="Заголовок 4" xfId="110" builtinId="19" customBuiltin="1"/>
    <cellStyle name="Заголовок 4 2" xfId="111"/>
    <cellStyle name="Итог" xfId="112" builtinId="25" customBuiltin="1"/>
    <cellStyle name="Итог 2" xfId="113"/>
    <cellStyle name="Контрольная ячейка" xfId="114" builtinId="23" customBuiltin="1"/>
    <cellStyle name="Контрольная ячейка 2" xfId="115"/>
    <cellStyle name="Название" xfId="116" builtinId="15" customBuiltin="1"/>
    <cellStyle name="Название 2" xfId="117"/>
    <cellStyle name="Нейтральный" xfId="118" builtinId="28" customBuiltin="1"/>
    <cellStyle name="Нейтральный 2" xfId="119"/>
    <cellStyle name="Обычный" xfId="0" builtinId="0"/>
    <cellStyle name="Обычный 10" xfId="120"/>
    <cellStyle name="Обычный 10 2" xfId="121"/>
    <cellStyle name="Обычный 10 2 2" xfId="122"/>
    <cellStyle name="Обычный 10 2 2 2" xfId="123"/>
    <cellStyle name="Обычный 10 2 3" xfId="124"/>
    <cellStyle name="Обычный 10 3" xfId="125"/>
    <cellStyle name="Обычный 10 3 2" xfId="126"/>
    <cellStyle name="Обычный 10 4" xfId="127"/>
    <cellStyle name="Обычный 11" xfId="128"/>
    <cellStyle name="Обычный 12" xfId="129"/>
    <cellStyle name="Обычный 12 2" xfId="130"/>
    <cellStyle name="Обычный 12 2 2" xfId="131"/>
    <cellStyle name="Обычный 12 3" xfId="132"/>
    <cellStyle name="Обычный 13" xfId="133"/>
    <cellStyle name="Обычный 2" xfId="134"/>
    <cellStyle name="Обычный 2 10" xfId="135"/>
    <cellStyle name="Обычный 2 10 2" xfId="136"/>
    <cellStyle name="Обычный 2 11" xfId="137"/>
    <cellStyle name="Обычный 2 11 2" xfId="138"/>
    <cellStyle name="Обычный 2 12" xfId="139"/>
    <cellStyle name="Обычный 2 12 2" xfId="140"/>
    <cellStyle name="Обычный 2 13" xfId="141"/>
    <cellStyle name="Обычный 2 14" xfId="142"/>
    <cellStyle name="Обычный 2 15" xfId="143"/>
    <cellStyle name="Обычный 2 16" xfId="144"/>
    <cellStyle name="Обычный 2 2" xfId="145"/>
    <cellStyle name="Обычный 2 2 10" xfId="146"/>
    <cellStyle name="Обычный 2 2 11" xfId="147"/>
    <cellStyle name="Обычный 2 2 12" xfId="148"/>
    <cellStyle name="Обычный 2 2 2" xfId="149"/>
    <cellStyle name="Обычный 2 2 2 2" xfId="150"/>
    <cellStyle name="Обычный 2 2 2 2 2" xfId="151"/>
    <cellStyle name="Обычный 2 2 2 2 2 2" xfId="152"/>
    <cellStyle name="Обычный 2 2 2 2 2 2 2" xfId="153"/>
    <cellStyle name="Обычный 2 2 2 2 2 3" xfId="154"/>
    <cellStyle name="Обычный 2 2 2 2 3" xfId="155"/>
    <cellStyle name="Обычный 2 2 2 2 3 2" xfId="156"/>
    <cellStyle name="Обычный 2 2 2 2 4" xfId="157"/>
    <cellStyle name="Обычный 2 2 2 3" xfId="158"/>
    <cellStyle name="Обычный 2 2 2 3 2" xfId="159"/>
    <cellStyle name="Обычный 2 2 2 3 2 2" xfId="160"/>
    <cellStyle name="Обычный 2 2 2 3 3" xfId="161"/>
    <cellStyle name="Обычный 2 2 2 4" xfId="162"/>
    <cellStyle name="Обычный 2 2 2 4 2" xfId="163"/>
    <cellStyle name="Обычный 2 2 2 5" xfId="164"/>
    <cellStyle name="Обычный 2 2 2 6" xfId="165"/>
    <cellStyle name="Обычный 2 2 3" xfId="166"/>
    <cellStyle name="Обычный 2 2 3 2" xfId="167"/>
    <cellStyle name="Обычный 2 2 3 2 2" xfId="168"/>
    <cellStyle name="Обычный 2 2 3 2 2 2" xfId="169"/>
    <cellStyle name="Обычный 2 2 3 2 3" xfId="170"/>
    <cellStyle name="Обычный 2 2 3 3" xfId="171"/>
    <cellStyle name="Обычный 2 2 3 3 2" xfId="172"/>
    <cellStyle name="Обычный 2 2 3 4" xfId="173"/>
    <cellStyle name="Обычный 2 2 4" xfId="174"/>
    <cellStyle name="Обычный 2 2 4 2" xfId="175"/>
    <cellStyle name="Обычный 2 2 4 2 2" xfId="176"/>
    <cellStyle name="Обычный 2 2 4 2 2 2" xfId="177"/>
    <cellStyle name="Обычный 2 2 4 2 3" xfId="178"/>
    <cellStyle name="Обычный 2 2 4 3" xfId="179"/>
    <cellStyle name="Обычный 2 2 4 3 2" xfId="180"/>
    <cellStyle name="Обычный 2 2 4 4" xfId="181"/>
    <cellStyle name="Обычный 2 2 5" xfId="182"/>
    <cellStyle name="Обычный 2 2 5 2" xfId="183"/>
    <cellStyle name="Обычный 2 2 5 2 2" xfId="184"/>
    <cellStyle name="Обычный 2 2 5 2 2 2" xfId="185"/>
    <cellStyle name="Обычный 2 2 5 2 3" xfId="186"/>
    <cellStyle name="Обычный 2 2 5 3" xfId="187"/>
    <cellStyle name="Обычный 2 2 5 3 2" xfId="188"/>
    <cellStyle name="Обычный 2 2 5 4" xfId="189"/>
    <cellStyle name="Обычный 2 2 6" xfId="190"/>
    <cellStyle name="Обычный 2 2 6 2" xfId="191"/>
    <cellStyle name="Обычный 2 2 6 2 2" xfId="192"/>
    <cellStyle name="Обычный 2 2 6 3" xfId="193"/>
    <cellStyle name="Обычный 2 2 7" xfId="194"/>
    <cellStyle name="Обычный 2 2 7 2" xfId="195"/>
    <cellStyle name="Обычный 2 2 7 2 2" xfId="196"/>
    <cellStyle name="Обычный 2 2 7 3" xfId="197"/>
    <cellStyle name="Обычный 2 2 8" xfId="198"/>
    <cellStyle name="Обычный 2 2 8 2" xfId="199"/>
    <cellStyle name="Обычный 2 2 9" xfId="200"/>
    <cellStyle name="Обычный 2 2 9 2" xfId="201"/>
    <cellStyle name="Обычный 2 3" xfId="202"/>
    <cellStyle name="Обычный 2 3 2" xfId="203"/>
    <cellStyle name="Обычный 2 3 2 2" xfId="204"/>
    <cellStyle name="Обычный 2 3 2 2 2" xfId="205"/>
    <cellStyle name="Обычный 2 3 2 3" xfId="206"/>
    <cellStyle name="Обычный 2 3 2 3 2" xfId="207"/>
    <cellStyle name="Обычный 2 3 2 4" xfId="208"/>
    <cellStyle name="Обычный 2 3 3" xfId="209"/>
    <cellStyle name="Обычный 2 3 3 2" xfId="210"/>
    <cellStyle name="Обычный 2 3 3 2 2" xfId="211"/>
    <cellStyle name="Обычный 2 3 3 3" xfId="212"/>
    <cellStyle name="Обычный 2 3 4" xfId="213"/>
    <cellStyle name="Обычный 2 3 4 2" xfId="214"/>
    <cellStyle name="Обычный 2 3 5" xfId="215"/>
    <cellStyle name="Обычный 2 3 5 2" xfId="454"/>
    <cellStyle name="Обычный 2 4" xfId="216"/>
    <cellStyle name="Обычный 2 4 2" xfId="217"/>
    <cellStyle name="Обычный 2 4 2 2" xfId="218"/>
    <cellStyle name="Обычный 2 4 2 2 2" xfId="219"/>
    <cellStyle name="Обычный 2 4 2 3" xfId="220"/>
    <cellStyle name="Обычный 2 4 3" xfId="221"/>
    <cellStyle name="Обычный 2 4 4" xfId="222"/>
    <cellStyle name="Обычный 2 5" xfId="223"/>
    <cellStyle name="Обычный 2 5 2" xfId="224"/>
    <cellStyle name="Обычный 2 5 2 2" xfId="225"/>
    <cellStyle name="Обычный 2 5 3" xfId="226"/>
    <cellStyle name="Обычный 2 5 3 2" xfId="227"/>
    <cellStyle name="Обычный 2 5 4" xfId="228"/>
    <cellStyle name="Обычный 2 6" xfId="229"/>
    <cellStyle name="Обычный 2 6 2" xfId="230"/>
    <cellStyle name="Обычный 2 6 2 2" xfId="231"/>
    <cellStyle name="Обычный 2 6 3" xfId="232"/>
    <cellStyle name="Обычный 2 6 3 2" xfId="233"/>
    <cellStyle name="Обычный 2 6 4" xfId="234"/>
    <cellStyle name="Обычный 2 7" xfId="235"/>
    <cellStyle name="Обычный 2 7 2" xfId="236"/>
    <cellStyle name="Обычный 2 7 2 2" xfId="237"/>
    <cellStyle name="Обычный 2 7 3" xfId="238"/>
    <cellStyle name="Обычный 2 7 3 2" xfId="239"/>
    <cellStyle name="Обычный 2 7 4" xfId="240"/>
    <cellStyle name="Обычный 2 7 5" xfId="241"/>
    <cellStyle name="Обычный 2 8" xfId="242"/>
    <cellStyle name="Обычный 2 8 2" xfId="243"/>
    <cellStyle name="Обычный 2 8 2 2" xfId="244"/>
    <cellStyle name="Обычный 2 8 3" xfId="245"/>
    <cellStyle name="Обычный 2 9" xfId="246"/>
    <cellStyle name="Обычный 2 9 2" xfId="247"/>
    <cellStyle name="Обычный 2 9 2 2" xfId="248"/>
    <cellStyle name="Обычный 2 9 3" xfId="249"/>
    <cellStyle name="Обычный 3" xfId="250"/>
    <cellStyle name="Обычный 3 10" xfId="251"/>
    <cellStyle name="Обычный 3 11" xfId="252"/>
    <cellStyle name="Обычный 3 12" xfId="253"/>
    <cellStyle name="Обычный 3 13" xfId="453"/>
    <cellStyle name="Обычный 3 2" xfId="254"/>
    <cellStyle name="Обычный 3 2 2" xfId="255"/>
    <cellStyle name="Обычный 3 2 2 2" xfId="256"/>
    <cellStyle name="Обычный 3 2 2 2 2" xfId="257"/>
    <cellStyle name="Обычный 3 2 2 3" xfId="258"/>
    <cellStyle name="Обычный 3 2 3" xfId="259"/>
    <cellStyle name="Обычный 3 2 3 2" xfId="260"/>
    <cellStyle name="Обычный 3 2 3 2 2" xfId="261"/>
    <cellStyle name="Обычный 3 2 3 3" xfId="262"/>
    <cellStyle name="Обычный 3 2 4" xfId="263"/>
    <cellStyle name="Обычный 3 2 4 2" xfId="264"/>
    <cellStyle name="Обычный 3 2 5" xfId="265"/>
    <cellStyle name="Обычный 3 2 5 2" xfId="266"/>
    <cellStyle name="Обычный 3 2 6" xfId="267"/>
    <cellStyle name="Обычный 3 3" xfId="268"/>
    <cellStyle name="Обычный 3 3 2" xfId="269"/>
    <cellStyle name="Обычный 3 3 2 2" xfId="270"/>
    <cellStyle name="Обычный 3 3 2 2 2" xfId="271"/>
    <cellStyle name="Обычный 3 3 2 3" xfId="272"/>
    <cellStyle name="Обычный 3 3 3" xfId="273"/>
    <cellStyle name="Обычный 3 3 3 2" xfId="274"/>
    <cellStyle name="Обычный 3 3 4" xfId="457"/>
    <cellStyle name="Обычный 3 4" xfId="275"/>
    <cellStyle name="Обычный 3 4 2" xfId="276"/>
    <cellStyle name="Обычный 3 4 2 2" xfId="277"/>
    <cellStyle name="Обычный 3 4 2 2 2" xfId="278"/>
    <cellStyle name="Обычный 3 4 2 3" xfId="279"/>
    <cellStyle name="Обычный 3 4 3" xfId="280"/>
    <cellStyle name="Обычный 3 4 3 2" xfId="281"/>
    <cellStyle name="Обычный 3 4 4" xfId="282"/>
    <cellStyle name="Обычный 3 5" xfId="283"/>
    <cellStyle name="Обычный 3 5 2" xfId="284"/>
    <cellStyle name="Обычный 3 5 2 2" xfId="285"/>
    <cellStyle name="Обычный 3 5 3" xfId="286"/>
    <cellStyle name="Обычный 3 6" xfId="287"/>
    <cellStyle name="Обычный 3 6 2" xfId="288"/>
    <cellStyle name="Обычный 3 6 2 2" xfId="289"/>
    <cellStyle name="Обычный 3 6 3" xfId="290"/>
    <cellStyle name="Обычный 3 7" xfId="291"/>
    <cellStyle name="Обычный 3 7 2" xfId="292"/>
    <cellStyle name="Обычный 3 8" xfId="293"/>
    <cellStyle name="Обычный 3 8 2" xfId="294"/>
    <cellStyle name="Обычный 3 9" xfId="295"/>
    <cellStyle name="Обычный 3 9 2" xfId="296"/>
    <cellStyle name="Обычный 4" xfId="297"/>
    <cellStyle name="Обычный 4 2" xfId="298"/>
    <cellStyle name="Обычный 4 2 2" xfId="299"/>
    <cellStyle name="Обычный 4 2 2 2" xfId="300"/>
    <cellStyle name="Обычный 4 2 2 2 2" xfId="301"/>
    <cellStyle name="Обычный 4 2 2 3" xfId="302"/>
    <cellStyle name="Обычный 4 2 3" xfId="303"/>
    <cellStyle name="Обычный 4 2 3 2" xfId="304"/>
    <cellStyle name="Обычный 4 2 4" xfId="305"/>
    <cellStyle name="Обычный 4 3" xfId="306"/>
    <cellStyle name="Обычный 4 3 2" xfId="307"/>
    <cellStyle name="Обычный 4 3 2 2" xfId="308"/>
    <cellStyle name="Обычный 4 3 3" xfId="309"/>
    <cellStyle name="Обычный 4 4" xfId="310"/>
    <cellStyle name="Обычный 4 4 2" xfId="311"/>
    <cellStyle name="Обычный 4 4 2 2" xfId="312"/>
    <cellStyle name="Обычный 4 4 3" xfId="313"/>
    <cellStyle name="Обычный 4 5" xfId="314"/>
    <cellStyle name="Обычный 4 5 2" xfId="315"/>
    <cellStyle name="Обычный 4 6" xfId="316"/>
    <cellStyle name="Обычный 4 6 2" xfId="317"/>
    <cellStyle name="Обычный 4 7" xfId="318"/>
    <cellStyle name="Обычный 4 8" xfId="319"/>
    <cellStyle name="Обычный 5" xfId="320"/>
    <cellStyle name="Обычный 5 2" xfId="321"/>
    <cellStyle name="Обычный 5 3" xfId="322"/>
    <cellStyle name="Обычный 6" xfId="323"/>
    <cellStyle name="Обычный 6 2" xfId="324"/>
    <cellStyle name="Обычный 6 2 2" xfId="325"/>
    <cellStyle name="Обычный 6 2 2 2" xfId="326"/>
    <cellStyle name="Обычный 6 2 2 2 2" xfId="327"/>
    <cellStyle name="Обычный 6 2 2 3" xfId="328"/>
    <cellStyle name="Обычный 6 2 3" xfId="329"/>
    <cellStyle name="Обычный 6 2 3 2" xfId="330"/>
    <cellStyle name="Обычный 6 2 3 2 2" xfId="331"/>
    <cellStyle name="Обычный 6 2 3 3" xfId="332"/>
    <cellStyle name="Обычный 6 2 3 4" xfId="455"/>
    <cellStyle name="Обычный 6 2 4" xfId="333"/>
    <cellStyle name="Обычный 6 2 4 2" xfId="334"/>
    <cellStyle name="Обычный 6 2 5" xfId="335"/>
    <cellStyle name="Обычный 6 3" xfId="336"/>
    <cellStyle name="Обычный 6 3 2" xfId="337"/>
    <cellStyle name="Обычный 6 3 2 2" xfId="338"/>
    <cellStyle name="Обычный 6 3 3" xfId="339"/>
    <cellStyle name="Обычный 6 4" xfId="340"/>
    <cellStyle name="Обычный 6 4 2" xfId="341"/>
    <cellStyle name="Обычный 6 5" xfId="342"/>
    <cellStyle name="Обычный 6 5 2" xfId="343"/>
    <cellStyle name="Обычный 6 6" xfId="344"/>
    <cellStyle name="Обычный 7" xfId="345"/>
    <cellStyle name="Обычный 8" xfId="346"/>
    <cellStyle name="Обычный 8 2" xfId="347"/>
    <cellStyle name="Обычный 8 2 2" xfId="348"/>
    <cellStyle name="Обычный 8 2 2 2" xfId="349"/>
    <cellStyle name="Обычный 8 2 3" xfId="350"/>
    <cellStyle name="Обычный 8 3" xfId="351"/>
    <cellStyle name="Обычный 8 3 2" xfId="352"/>
    <cellStyle name="Обычный 8 4" xfId="353"/>
    <cellStyle name="Обычный 9" xfId="354"/>
    <cellStyle name="Обычный_Поликлиника нормативы 18062002г" xfId="355"/>
    <cellStyle name="Плохой" xfId="356" builtinId="27" customBuiltin="1"/>
    <cellStyle name="Плохой 2" xfId="357"/>
    <cellStyle name="Пояснение" xfId="358" builtinId="53" customBuiltin="1"/>
    <cellStyle name="Пояснение 2" xfId="359"/>
    <cellStyle name="Примечание" xfId="360" builtinId="10" customBuiltin="1"/>
    <cellStyle name="Примечание 2" xfId="361"/>
    <cellStyle name="Примечание 2 2" xfId="362"/>
    <cellStyle name="Примечание 2 2 2" xfId="363"/>
    <cellStyle name="Связанная ячейка" xfId="364" builtinId="24" customBuiltin="1"/>
    <cellStyle name="Связанная ячейка 2" xfId="365"/>
    <cellStyle name="Текст предупреждения" xfId="366" builtinId="11" customBuiltin="1"/>
    <cellStyle name="Текст предупреждения 2" xfId="367"/>
    <cellStyle name="Финансовый 2" xfId="368"/>
    <cellStyle name="Финансовый 2 10" xfId="369"/>
    <cellStyle name="Финансовый 2 2" xfId="370"/>
    <cellStyle name="Финансовый 2 2 2" xfId="371"/>
    <cellStyle name="Финансовый 2 2 2 2" xfId="372"/>
    <cellStyle name="Финансовый 2 2 2 2 2" xfId="373"/>
    <cellStyle name="Финансовый 2 2 2 3" xfId="374"/>
    <cellStyle name="Финансовый 2 2 3" xfId="375"/>
    <cellStyle name="Финансовый 2 3" xfId="376"/>
    <cellStyle name="Финансовый 2 3 2" xfId="377"/>
    <cellStyle name="Финансовый 2 3 2 2" xfId="378"/>
    <cellStyle name="Финансовый 2 3 2 2 2" xfId="379"/>
    <cellStyle name="Финансовый 2 3 2 3" xfId="380"/>
    <cellStyle name="Финансовый 2 3 3" xfId="381"/>
    <cellStyle name="Финансовый 2 3 3 2" xfId="382"/>
    <cellStyle name="Финансовый 2 3 4" xfId="383"/>
    <cellStyle name="Финансовый 2 3 4 2" xfId="384"/>
    <cellStyle name="Финансовый 2 3 5" xfId="385"/>
    <cellStyle name="Финансовый 2 4" xfId="386"/>
    <cellStyle name="Финансовый 2 4 2" xfId="387"/>
    <cellStyle name="Финансовый 2 4 2 2" xfId="388"/>
    <cellStyle name="Финансовый 2 4 3" xfId="389"/>
    <cellStyle name="Финансовый 2 4 3 2" xfId="390"/>
    <cellStyle name="Финансовый 2 4 4" xfId="391"/>
    <cellStyle name="Финансовый 2 5" xfId="392"/>
    <cellStyle name="Финансовый 2 5 2" xfId="393"/>
    <cellStyle name="Финансовый 2 5 2 2" xfId="394"/>
    <cellStyle name="Финансовый 2 5 3" xfId="395"/>
    <cellStyle name="Финансовый 2 6" xfId="396"/>
    <cellStyle name="Финансовый 2 6 2" xfId="397"/>
    <cellStyle name="Финансовый 2 7" xfId="398"/>
    <cellStyle name="Финансовый 2 7 2" xfId="399"/>
    <cellStyle name="Финансовый 2 8" xfId="400"/>
    <cellStyle name="Финансовый 2 8 2" xfId="401"/>
    <cellStyle name="Финансовый 2 9" xfId="402"/>
    <cellStyle name="Финансовый 3" xfId="403"/>
    <cellStyle name="Финансовый 3 10" xfId="458"/>
    <cellStyle name="Финансовый 3 2" xfId="404"/>
    <cellStyle name="Финансовый 3 2 2" xfId="405"/>
    <cellStyle name="Финансовый 3 2 2 2" xfId="406"/>
    <cellStyle name="Финансовый 3 2 2 2 2" xfId="407"/>
    <cellStyle name="Финансовый 3 2 2 3" xfId="408"/>
    <cellStyle name="Финансовый 3 2 3" xfId="409"/>
    <cellStyle name="Финансовый 3 2 3 2" xfId="410"/>
    <cellStyle name="Финансовый 3 2 3 2 2" xfId="411"/>
    <cellStyle name="Финансовый 3 2 3 3" xfId="412"/>
    <cellStyle name="Финансовый 3 2 4" xfId="413"/>
    <cellStyle name="Финансовый 3 2 4 2" xfId="414"/>
    <cellStyle name="Финансовый 3 2 5" xfId="415"/>
    <cellStyle name="Финансовый 3 2 5 2" xfId="416"/>
    <cellStyle name="Финансовый 3 2 6" xfId="417"/>
    <cellStyle name="Финансовый 3 3" xfId="418"/>
    <cellStyle name="Финансовый 3 3 2" xfId="419"/>
    <cellStyle name="Финансовый 3 3 2 2" xfId="420"/>
    <cellStyle name="Финансовый 3 3 2 2 2" xfId="421"/>
    <cellStyle name="Финансовый 3 3 2 3" xfId="422"/>
    <cellStyle name="Финансовый 3 3 3" xfId="423"/>
    <cellStyle name="Финансовый 3 3 3 2" xfId="424"/>
    <cellStyle name="Финансовый 3 3 4" xfId="425"/>
    <cellStyle name="Финансовый 3 3 4 2" xfId="426"/>
    <cellStyle name="Финансовый 3 3 5" xfId="427"/>
    <cellStyle name="Финансовый 3 4" xfId="428"/>
    <cellStyle name="Финансовый 3 4 2" xfId="429"/>
    <cellStyle name="Финансовый 3 4 2 2" xfId="430"/>
    <cellStyle name="Финансовый 3 4 3" xfId="431"/>
    <cellStyle name="Финансовый 3 5" xfId="432"/>
    <cellStyle name="Финансовый 3 5 2" xfId="433"/>
    <cellStyle name="Финансовый 3 6" xfId="434"/>
    <cellStyle name="Финансовый 3 6 2" xfId="435"/>
    <cellStyle name="Финансовый 3 7" xfId="436"/>
    <cellStyle name="Финансовый 3 7 2" xfId="437"/>
    <cellStyle name="Финансовый 3 8" xfId="438"/>
    <cellStyle name="Финансовый 3 9" xfId="439"/>
    <cellStyle name="Финансовый 4" xfId="440"/>
    <cellStyle name="Финансовый 5" xfId="441"/>
    <cellStyle name="Финансовый 6" xfId="442"/>
    <cellStyle name="Финансовый 6 2" xfId="443"/>
    <cellStyle name="Финансовый 6 2 2" xfId="444"/>
    <cellStyle name="Финансовый 6 2 2 2" xfId="445"/>
    <cellStyle name="Финансовый 6 2 3" xfId="446"/>
    <cellStyle name="Финансовый 6 3" xfId="447"/>
    <cellStyle name="Финансовый 6 3 2" xfId="448"/>
    <cellStyle name="Финансовый 6 4" xfId="449"/>
    <cellStyle name="Финансовый 7" xfId="450"/>
    <cellStyle name="Финансовый 7 2" xfId="456"/>
    <cellStyle name="Хороший" xfId="451" builtinId="26" customBuiltin="1"/>
    <cellStyle name="Хороший 2" xfId="452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86"/>
  <sheetViews>
    <sheetView view="pageBreakPreview" zoomScale="66" zoomScaleSheetLayoutView="66" workbookViewId="0">
      <pane ySplit="8" topLeftCell="A51" activePane="bottomLeft" state="frozen"/>
      <selection pane="bottomLeft" sqref="A1:IV65536"/>
    </sheetView>
  </sheetViews>
  <sheetFormatPr defaultColWidth="8.85546875" defaultRowHeight="12.75"/>
  <cols>
    <col min="1" max="1" width="4.42578125" style="1" customWidth="1"/>
    <col min="2" max="2" width="34.140625" style="15" customWidth="1"/>
    <col min="3" max="3" width="11.7109375" style="26" customWidth="1"/>
    <col min="4" max="4" width="12" style="8" customWidth="1"/>
    <col min="5" max="21" width="11" style="1" customWidth="1"/>
    <col min="22" max="22" width="0" style="1" hidden="1" customWidth="1"/>
    <col min="23" max="23" width="15" style="1" customWidth="1"/>
    <col min="24" max="24" width="11.140625" style="1" customWidth="1"/>
    <col min="25" max="25" width="8.85546875" style="9"/>
    <col min="26" max="16384" width="8.85546875" style="1"/>
  </cols>
  <sheetData>
    <row r="1" spans="1:25" ht="54" customHeight="1">
      <c r="R1" s="323" t="s">
        <v>103</v>
      </c>
      <c r="S1" s="323"/>
      <c r="T1" s="323"/>
      <c r="U1" s="323"/>
    </row>
    <row r="2" spans="1:25" ht="44.25" customHeight="1">
      <c r="D2" s="34"/>
      <c r="E2" s="34"/>
      <c r="F2" s="34"/>
      <c r="G2" s="34"/>
      <c r="H2" s="34"/>
      <c r="I2" s="34"/>
      <c r="J2" s="34"/>
      <c r="K2" s="34"/>
      <c r="L2" s="34"/>
      <c r="M2" s="34"/>
      <c r="R2" s="324" t="s">
        <v>136</v>
      </c>
      <c r="S2" s="324"/>
      <c r="T2" s="324"/>
      <c r="U2" s="324"/>
    </row>
    <row r="3" spans="1:25" ht="57" customHeight="1">
      <c r="A3" s="325" t="s">
        <v>115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  <c r="U3" s="325"/>
    </row>
    <row r="4" spans="1:25" ht="18.75" customHeight="1">
      <c r="A4" s="326" t="s">
        <v>0</v>
      </c>
      <c r="B4" s="327" t="s">
        <v>1</v>
      </c>
      <c r="C4" s="327" t="s">
        <v>76</v>
      </c>
      <c r="D4" s="328" t="s">
        <v>71</v>
      </c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9" t="s">
        <v>70</v>
      </c>
      <c r="Q4" s="330"/>
      <c r="R4" s="330"/>
      <c r="S4" s="330"/>
      <c r="T4" s="330"/>
      <c r="U4" s="331"/>
    </row>
    <row r="5" spans="1:25" ht="33.75" customHeight="1">
      <c r="A5" s="326"/>
      <c r="B5" s="327"/>
      <c r="C5" s="327"/>
      <c r="D5" s="320" t="s">
        <v>40</v>
      </c>
      <c r="E5" s="320" t="s">
        <v>48</v>
      </c>
      <c r="F5" s="320" t="s">
        <v>64</v>
      </c>
      <c r="G5" s="320" t="s">
        <v>47</v>
      </c>
      <c r="H5" s="320" t="s">
        <v>3</v>
      </c>
      <c r="I5" s="320" t="s">
        <v>65</v>
      </c>
      <c r="J5" s="320" t="s">
        <v>74</v>
      </c>
      <c r="K5" s="327" t="s">
        <v>39</v>
      </c>
      <c r="L5" s="327"/>
      <c r="M5" s="327"/>
      <c r="N5" s="320" t="s">
        <v>62</v>
      </c>
      <c r="O5" s="320" t="s">
        <v>43</v>
      </c>
      <c r="P5" s="320" t="s">
        <v>40</v>
      </c>
      <c r="Q5" s="320" t="s">
        <v>63</v>
      </c>
      <c r="R5" s="327" t="s">
        <v>4</v>
      </c>
      <c r="S5" s="327"/>
      <c r="T5" s="327"/>
      <c r="U5" s="327"/>
    </row>
    <row r="6" spans="1:25" ht="20.25" customHeight="1">
      <c r="A6" s="326"/>
      <c r="B6" s="327"/>
      <c r="C6" s="327"/>
      <c r="D6" s="320"/>
      <c r="E6" s="320"/>
      <c r="F6" s="320"/>
      <c r="G6" s="320"/>
      <c r="H6" s="320"/>
      <c r="I6" s="320"/>
      <c r="J6" s="320"/>
      <c r="K6" s="320" t="s">
        <v>42</v>
      </c>
      <c r="L6" s="320" t="s">
        <v>41</v>
      </c>
      <c r="M6" s="320" t="s">
        <v>5</v>
      </c>
      <c r="N6" s="320"/>
      <c r="O6" s="320"/>
      <c r="P6" s="320"/>
      <c r="Q6" s="320"/>
      <c r="R6" s="320" t="s">
        <v>4</v>
      </c>
      <c r="S6" s="321" t="s">
        <v>45</v>
      </c>
      <c r="T6" s="321" t="s">
        <v>46</v>
      </c>
      <c r="U6" s="320" t="s">
        <v>6</v>
      </c>
    </row>
    <row r="7" spans="1:25" ht="46.5" customHeight="1">
      <c r="A7" s="326"/>
      <c r="B7" s="327"/>
      <c r="C7" s="327"/>
      <c r="D7" s="320"/>
      <c r="E7" s="320"/>
      <c r="F7" s="320"/>
      <c r="G7" s="320"/>
      <c r="H7" s="320"/>
      <c r="I7" s="320"/>
      <c r="J7" s="320"/>
      <c r="K7" s="320"/>
      <c r="L7" s="320"/>
      <c r="M7" s="320"/>
      <c r="N7" s="320"/>
      <c r="O7" s="320"/>
      <c r="P7" s="320"/>
      <c r="Q7" s="320"/>
      <c r="R7" s="320"/>
      <c r="S7" s="321"/>
      <c r="T7" s="321"/>
      <c r="U7" s="320"/>
    </row>
    <row r="8" spans="1:25" ht="102" customHeight="1">
      <c r="A8" s="326"/>
      <c r="B8" s="327"/>
      <c r="C8" s="327"/>
      <c r="D8" s="320"/>
      <c r="E8" s="320"/>
      <c r="F8" s="320"/>
      <c r="G8" s="320"/>
      <c r="H8" s="320"/>
      <c r="I8" s="320"/>
      <c r="J8" s="320"/>
      <c r="K8" s="320"/>
      <c r="L8" s="320"/>
      <c r="M8" s="320"/>
      <c r="N8" s="320"/>
      <c r="O8" s="320"/>
      <c r="P8" s="320"/>
      <c r="Q8" s="320"/>
      <c r="R8" s="320"/>
      <c r="S8" s="321"/>
      <c r="T8" s="321"/>
      <c r="U8" s="320"/>
    </row>
    <row r="9" spans="1:25">
      <c r="A9" s="4">
        <v>1</v>
      </c>
      <c r="B9" s="4">
        <v>2</v>
      </c>
      <c r="C9" s="4">
        <v>3</v>
      </c>
      <c r="D9" s="4">
        <v>4</v>
      </c>
      <c r="E9" s="4" t="s">
        <v>77</v>
      </c>
      <c r="F9" s="4" t="s">
        <v>78</v>
      </c>
      <c r="G9" s="4">
        <f>F59405</f>
        <v>0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  <c r="N9" s="4">
        <v>14</v>
      </c>
      <c r="O9" s="4">
        <v>15</v>
      </c>
      <c r="P9" s="4">
        <v>17</v>
      </c>
      <c r="Q9" s="4">
        <v>19</v>
      </c>
      <c r="R9" s="4">
        <v>20</v>
      </c>
      <c r="S9" s="4" t="s">
        <v>79</v>
      </c>
      <c r="T9" s="4" t="s">
        <v>80</v>
      </c>
      <c r="U9" s="4" t="s">
        <v>81</v>
      </c>
    </row>
    <row r="10" spans="1:25" s="12" customFormat="1" ht="45" customHeight="1">
      <c r="A10" s="18">
        <v>1</v>
      </c>
      <c r="B10" s="19" t="s">
        <v>99</v>
      </c>
      <c r="C10" s="36">
        <v>1</v>
      </c>
      <c r="D10" s="10">
        <v>152</v>
      </c>
      <c r="E10" s="10">
        <v>0</v>
      </c>
      <c r="F10" s="10">
        <v>0</v>
      </c>
      <c r="G10" s="10">
        <v>0</v>
      </c>
      <c r="H10" s="10">
        <v>0</v>
      </c>
      <c r="I10" s="41">
        <v>660</v>
      </c>
      <c r="J10" s="41">
        <v>0</v>
      </c>
      <c r="K10" s="10">
        <v>7641</v>
      </c>
      <c r="L10" s="10">
        <v>1500</v>
      </c>
      <c r="M10" s="10">
        <v>8968</v>
      </c>
      <c r="N10" s="10">
        <v>0</v>
      </c>
      <c r="O10" s="41">
        <v>1266</v>
      </c>
      <c r="P10" s="10">
        <v>0</v>
      </c>
      <c r="Q10" s="41">
        <v>0</v>
      </c>
      <c r="R10" s="41">
        <v>0</v>
      </c>
      <c r="S10" s="10">
        <v>0</v>
      </c>
      <c r="T10" s="10">
        <v>0</v>
      </c>
      <c r="U10" s="10">
        <v>0</v>
      </c>
      <c r="Y10" s="37"/>
    </row>
    <row r="11" spans="1:25" s="12" customFormat="1" ht="46.9" customHeight="1">
      <c r="A11" s="18">
        <v>2</v>
      </c>
      <c r="B11" s="19" t="s">
        <v>7</v>
      </c>
      <c r="C11" s="36">
        <v>2</v>
      </c>
      <c r="D11" s="10">
        <v>5008</v>
      </c>
      <c r="E11" s="10">
        <v>4963</v>
      </c>
      <c r="F11" s="10">
        <v>299</v>
      </c>
      <c r="G11" s="10">
        <v>0</v>
      </c>
      <c r="H11" s="10">
        <v>0</v>
      </c>
      <c r="I11" s="41">
        <f>1900+0</f>
        <v>1900</v>
      </c>
      <c r="J11" s="41">
        <v>0</v>
      </c>
      <c r="K11" s="10">
        <v>105900</v>
      </c>
      <c r="L11" s="10">
        <v>28300</v>
      </c>
      <c r="M11" s="10">
        <v>108925</v>
      </c>
      <c r="N11" s="10">
        <v>0</v>
      </c>
      <c r="O11" s="41">
        <v>16049</v>
      </c>
      <c r="P11" s="10">
        <v>0</v>
      </c>
      <c r="Q11" s="41">
        <v>0</v>
      </c>
      <c r="R11" s="41">
        <v>5900</v>
      </c>
      <c r="S11" s="10">
        <v>1600</v>
      </c>
      <c r="T11" s="10">
        <v>4300</v>
      </c>
      <c r="U11" s="10">
        <v>1593</v>
      </c>
      <c r="Y11" s="37"/>
    </row>
    <row r="12" spans="1:25" s="12" customFormat="1" ht="48" customHeight="1">
      <c r="A12" s="18">
        <v>3</v>
      </c>
      <c r="B12" s="19" t="s">
        <v>23</v>
      </c>
      <c r="C12" s="36">
        <v>1</v>
      </c>
      <c r="D12" s="10">
        <v>450</v>
      </c>
      <c r="E12" s="10">
        <v>0</v>
      </c>
      <c r="F12" s="10">
        <v>0</v>
      </c>
      <c r="G12" s="10">
        <v>0</v>
      </c>
      <c r="H12" s="10">
        <v>0</v>
      </c>
      <c r="I12" s="41">
        <v>1034</v>
      </c>
      <c r="J12" s="41">
        <v>0</v>
      </c>
      <c r="K12" s="10">
        <v>30085</v>
      </c>
      <c r="L12" s="10">
        <v>2150</v>
      </c>
      <c r="M12" s="10">
        <v>27331</v>
      </c>
      <c r="N12" s="10">
        <v>0</v>
      </c>
      <c r="O12" s="41">
        <v>5660</v>
      </c>
      <c r="P12" s="10">
        <v>0</v>
      </c>
      <c r="Q12" s="41">
        <v>0</v>
      </c>
      <c r="R12" s="41">
        <v>1475</v>
      </c>
      <c r="S12" s="10">
        <v>400</v>
      </c>
      <c r="T12" s="10">
        <v>1075</v>
      </c>
      <c r="U12" s="10">
        <v>398</v>
      </c>
      <c r="Y12" s="37"/>
    </row>
    <row r="13" spans="1:25" s="12" customFormat="1" ht="46.15" customHeight="1">
      <c r="A13" s="18">
        <v>4</v>
      </c>
      <c r="B13" s="19" t="s">
        <v>24</v>
      </c>
      <c r="C13" s="36">
        <v>1</v>
      </c>
      <c r="D13" s="10">
        <v>450</v>
      </c>
      <c r="E13" s="10">
        <v>0</v>
      </c>
      <c r="F13" s="10">
        <v>0</v>
      </c>
      <c r="G13" s="10">
        <v>0</v>
      </c>
      <c r="H13" s="10">
        <v>0</v>
      </c>
      <c r="I13" s="41">
        <f>638+0</f>
        <v>638</v>
      </c>
      <c r="J13" s="41">
        <v>0</v>
      </c>
      <c r="K13" s="10">
        <v>18600</v>
      </c>
      <c r="L13" s="10">
        <v>2270</v>
      </c>
      <c r="M13" s="10">
        <v>21286</v>
      </c>
      <c r="N13" s="10">
        <v>0</v>
      </c>
      <c r="O13" s="41">
        <v>2466</v>
      </c>
      <c r="P13" s="10">
        <v>0</v>
      </c>
      <c r="Q13" s="41">
        <v>0</v>
      </c>
      <c r="R13" s="41">
        <v>1475</v>
      </c>
      <c r="S13" s="10">
        <v>400</v>
      </c>
      <c r="T13" s="10">
        <v>1075</v>
      </c>
      <c r="U13" s="10">
        <v>398</v>
      </c>
      <c r="Y13" s="37"/>
    </row>
    <row r="14" spans="1:25" s="12" customFormat="1" ht="46.15" customHeight="1">
      <c r="A14" s="18">
        <v>5</v>
      </c>
      <c r="B14" s="19" t="s">
        <v>51</v>
      </c>
      <c r="C14" s="36">
        <v>3</v>
      </c>
      <c r="D14" s="10">
        <v>17560</v>
      </c>
      <c r="E14" s="10">
        <v>0</v>
      </c>
      <c r="F14" s="10">
        <v>0</v>
      </c>
      <c r="G14" s="10">
        <v>125</v>
      </c>
      <c r="H14" s="10">
        <v>12950</v>
      </c>
      <c r="I14" s="41">
        <v>7172</v>
      </c>
      <c r="J14" s="41">
        <v>0</v>
      </c>
      <c r="K14" s="10">
        <v>282084</v>
      </c>
      <c r="L14" s="10">
        <v>89921</v>
      </c>
      <c r="M14" s="10">
        <v>225568</v>
      </c>
      <c r="N14" s="10">
        <v>0</v>
      </c>
      <c r="O14" s="10">
        <v>40527</v>
      </c>
      <c r="P14" s="10">
        <v>0</v>
      </c>
      <c r="Q14" s="41">
        <v>0</v>
      </c>
      <c r="R14" s="41">
        <v>10325</v>
      </c>
      <c r="S14" s="10">
        <v>2900</v>
      </c>
      <c r="T14" s="10">
        <v>7425</v>
      </c>
      <c r="U14" s="10">
        <v>2750</v>
      </c>
      <c r="Y14" s="37"/>
    </row>
    <row r="15" spans="1:25" s="12" customFormat="1" ht="46.15" customHeight="1">
      <c r="A15" s="18">
        <v>6</v>
      </c>
      <c r="B15" s="19" t="s">
        <v>93</v>
      </c>
      <c r="C15" s="36">
        <v>1</v>
      </c>
      <c r="D15" s="10">
        <v>800</v>
      </c>
      <c r="E15" s="10">
        <v>0</v>
      </c>
      <c r="F15" s="10">
        <v>0</v>
      </c>
      <c r="G15" s="10">
        <v>0</v>
      </c>
      <c r="H15" s="10">
        <v>0</v>
      </c>
      <c r="I15" s="41">
        <v>1402</v>
      </c>
      <c r="J15" s="41">
        <v>0</v>
      </c>
      <c r="K15" s="10">
        <v>31300</v>
      </c>
      <c r="L15" s="10">
        <v>1820</v>
      </c>
      <c r="M15" s="10">
        <v>31922</v>
      </c>
      <c r="N15" s="10">
        <v>0</v>
      </c>
      <c r="O15" s="41">
        <v>5423</v>
      </c>
      <c r="P15" s="10">
        <v>0</v>
      </c>
      <c r="Q15" s="41">
        <v>0</v>
      </c>
      <c r="R15" s="41">
        <v>2717</v>
      </c>
      <c r="S15" s="10">
        <v>770</v>
      </c>
      <c r="T15" s="41">
        <v>1947</v>
      </c>
      <c r="U15" s="10">
        <v>721</v>
      </c>
      <c r="Y15" s="37"/>
    </row>
    <row r="16" spans="1:25" s="12" customFormat="1" ht="38.25">
      <c r="A16" s="18">
        <v>7</v>
      </c>
      <c r="B16" s="19" t="s">
        <v>19</v>
      </c>
      <c r="C16" s="36">
        <v>1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41">
        <f>2200+0</f>
        <v>2200</v>
      </c>
      <c r="J16" s="41">
        <v>0</v>
      </c>
      <c r="K16" s="10">
        <v>86629</v>
      </c>
      <c r="L16" s="10">
        <v>17953</v>
      </c>
      <c r="M16" s="10">
        <v>55589</v>
      </c>
      <c r="N16" s="10">
        <v>0</v>
      </c>
      <c r="O16" s="41">
        <v>0</v>
      </c>
      <c r="P16" s="10">
        <v>0</v>
      </c>
      <c r="Q16" s="41">
        <v>0</v>
      </c>
      <c r="R16" s="41">
        <v>2950</v>
      </c>
      <c r="S16" s="10">
        <v>800</v>
      </c>
      <c r="T16" s="10">
        <v>2150</v>
      </c>
      <c r="U16" s="10">
        <v>796</v>
      </c>
      <c r="Y16" s="37"/>
    </row>
    <row r="17" spans="1:25" s="12" customFormat="1" ht="42.6" customHeight="1">
      <c r="A17" s="18">
        <v>8</v>
      </c>
      <c r="B17" s="19" t="s">
        <v>26</v>
      </c>
      <c r="C17" s="36">
        <v>1</v>
      </c>
      <c r="D17" s="10">
        <v>450</v>
      </c>
      <c r="E17" s="10">
        <v>0</v>
      </c>
      <c r="F17" s="10">
        <v>0</v>
      </c>
      <c r="G17" s="10">
        <v>0</v>
      </c>
      <c r="H17" s="10">
        <v>0</v>
      </c>
      <c r="I17" s="41">
        <f>1650+0</f>
        <v>1650</v>
      </c>
      <c r="J17" s="41">
        <v>0</v>
      </c>
      <c r="K17" s="10">
        <v>29230</v>
      </c>
      <c r="L17" s="10">
        <v>3300</v>
      </c>
      <c r="M17" s="10">
        <v>33861</v>
      </c>
      <c r="N17" s="10">
        <v>0</v>
      </c>
      <c r="O17" s="41">
        <v>5574</v>
      </c>
      <c r="P17" s="10">
        <v>0</v>
      </c>
      <c r="Q17" s="41">
        <v>0</v>
      </c>
      <c r="R17" s="41">
        <v>2950</v>
      </c>
      <c r="S17" s="10">
        <v>800</v>
      </c>
      <c r="T17" s="10">
        <v>2150</v>
      </c>
      <c r="U17" s="10">
        <v>796</v>
      </c>
      <c r="Y17" s="37"/>
    </row>
    <row r="18" spans="1:25" s="12" customFormat="1" ht="42.6" customHeight="1">
      <c r="A18" s="18">
        <v>9</v>
      </c>
      <c r="B18" s="19" t="s">
        <v>124</v>
      </c>
      <c r="C18" s="36">
        <v>1</v>
      </c>
      <c r="D18" s="10">
        <v>450</v>
      </c>
      <c r="E18" s="10">
        <v>0</v>
      </c>
      <c r="F18" s="10">
        <v>0</v>
      </c>
      <c r="G18" s="10">
        <v>0</v>
      </c>
      <c r="H18" s="10">
        <v>0</v>
      </c>
      <c r="I18" s="41">
        <f>616+0</f>
        <v>616</v>
      </c>
      <c r="J18" s="41">
        <v>0</v>
      </c>
      <c r="K18" s="10">
        <v>16250</v>
      </c>
      <c r="L18" s="10">
        <v>3300</v>
      </c>
      <c r="M18" s="10">
        <v>20123</v>
      </c>
      <c r="N18" s="10">
        <v>0</v>
      </c>
      <c r="O18" s="41">
        <v>2046</v>
      </c>
      <c r="P18" s="10">
        <v>0</v>
      </c>
      <c r="Q18" s="41">
        <v>0</v>
      </c>
      <c r="R18" s="41">
        <v>1475</v>
      </c>
      <c r="S18" s="10">
        <v>400</v>
      </c>
      <c r="T18" s="10">
        <v>1075</v>
      </c>
      <c r="U18" s="10">
        <v>398</v>
      </c>
      <c r="X18" s="43"/>
      <c r="Y18" s="37"/>
    </row>
    <row r="19" spans="1:25" s="12" customFormat="1" ht="43.15" customHeight="1">
      <c r="A19" s="18">
        <v>10</v>
      </c>
      <c r="B19" s="19" t="s">
        <v>27</v>
      </c>
      <c r="C19" s="36">
        <v>1</v>
      </c>
      <c r="D19" s="10">
        <v>675</v>
      </c>
      <c r="E19" s="10">
        <v>0</v>
      </c>
      <c r="F19" s="10">
        <v>0</v>
      </c>
      <c r="G19" s="10">
        <v>0</v>
      </c>
      <c r="H19" s="10">
        <v>0</v>
      </c>
      <c r="I19" s="41">
        <f>910+0</f>
        <v>910</v>
      </c>
      <c r="J19" s="41">
        <v>0</v>
      </c>
      <c r="K19" s="10">
        <v>20162</v>
      </c>
      <c r="L19" s="10">
        <v>2400</v>
      </c>
      <c r="M19" s="10">
        <v>19740</v>
      </c>
      <c r="N19" s="10">
        <v>0</v>
      </c>
      <c r="O19" s="41">
        <v>3111</v>
      </c>
      <c r="P19" s="10">
        <v>0</v>
      </c>
      <c r="Q19" s="41">
        <v>0</v>
      </c>
      <c r="R19" s="41">
        <v>1475</v>
      </c>
      <c r="S19" s="10">
        <v>400</v>
      </c>
      <c r="T19" s="10">
        <v>1075</v>
      </c>
      <c r="U19" s="10">
        <v>398</v>
      </c>
      <c r="Y19" s="37"/>
    </row>
    <row r="20" spans="1:25" s="12" customFormat="1" ht="44.45" customHeight="1">
      <c r="A20" s="18">
        <v>11</v>
      </c>
      <c r="B20" s="19" t="s">
        <v>28</v>
      </c>
      <c r="C20" s="36">
        <v>1</v>
      </c>
      <c r="D20" s="10">
        <v>450</v>
      </c>
      <c r="E20" s="10">
        <v>0</v>
      </c>
      <c r="F20" s="10">
        <v>0</v>
      </c>
      <c r="G20" s="10">
        <v>0</v>
      </c>
      <c r="H20" s="10">
        <v>0</v>
      </c>
      <c r="I20" s="41">
        <v>572</v>
      </c>
      <c r="J20" s="41">
        <v>0</v>
      </c>
      <c r="K20" s="10">
        <v>12850</v>
      </c>
      <c r="L20" s="10">
        <v>3000</v>
      </c>
      <c r="M20" s="10">
        <v>14814</v>
      </c>
      <c r="N20" s="10">
        <v>0</v>
      </c>
      <c r="O20" s="41">
        <v>1787</v>
      </c>
      <c r="P20" s="10">
        <v>0</v>
      </c>
      <c r="Q20" s="41">
        <v>0</v>
      </c>
      <c r="R20" s="41">
        <v>1475</v>
      </c>
      <c r="S20" s="10">
        <v>400</v>
      </c>
      <c r="T20" s="10">
        <v>1075</v>
      </c>
      <c r="U20" s="10">
        <v>398</v>
      </c>
      <c r="Y20" s="37"/>
    </row>
    <row r="21" spans="1:25" s="12" customFormat="1" ht="44.45" customHeight="1">
      <c r="A21" s="18">
        <v>12</v>
      </c>
      <c r="B21" s="19" t="s">
        <v>29</v>
      </c>
      <c r="C21" s="36">
        <v>1</v>
      </c>
      <c r="D21" s="10">
        <v>1200</v>
      </c>
      <c r="E21" s="10">
        <v>0</v>
      </c>
      <c r="F21" s="10">
        <v>0</v>
      </c>
      <c r="G21" s="10">
        <v>0</v>
      </c>
      <c r="H21" s="10">
        <v>0</v>
      </c>
      <c r="I21" s="41">
        <f>1034+0</f>
        <v>1034</v>
      </c>
      <c r="J21" s="41">
        <v>0</v>
      </c>
      <c r="K21" s="10">
        <v>31711</v>
      </c>
      <c r="L21" s="10">
        <v>5000</v>
      </c>
      <c r="M21" s="10">
        <v>29159</v>
      </c>
      <c r="N21" s="10">
        <v>0</v>
      </c>
      <c r="O21" s="41">
        <v>7337</v>
      </c>
      <c r="P21" s="10">
        <v>0</v>
      </c>
      <c r="Q21" s="41">
        <v>0</v>
      </c>
      <c r="R21" s="41">
        <v>1475</v>
      </c>
      <c r="S21" s="10">
        <v>400</v>
      </c>
      <c r="T21" s="10">
        <v>1075</v>
      </c>
      <c r="U21" s="10">
        <v>398</v>
      </c>
      <c r="Y21" s="37"/>
    </row>
    <row r="22" spans="1:25" s="12" customFormat="1" ht="38.25">
      <c r="A22" s="18">
        <v>13</v>
      </c>
      <c r="B22" s="19" t="s">
        <v>30</v>
      </c>
      <c r="C22" s="36">
        <v>1</v>
      </c>
      <c r="D22" s="10">
        <v>982</v>
      </c>
      <c r="E22" s="10">
        <v>0</v>
      </c>
      <c r="F22" s="10">
        <v>0</v>
      </c>
      <c r="G22" s="10">
        <v>0</v>
      </c>
      <c r="H22" s="10">
        <v>0</v>
      </c>
      <c r="I22" s="41">
        <v>581</v>
      </c>
      <c r="J22" s="41">
        <v>0</v>
      </c>
      <c r="K22" s="10">
        <v>23800</v>
      </c>
      <c r="L22" s="10">
        <v>5200</v>
      </c>
      <c r="M22" s="10">
        <v>24200</v>
      </c>
      <c r="N22" s="10">
        <v>0</v>
      </c>
      <c r="O22" s="41">
        <v>3790</v>
      </c>
      <c r="P22" s="10">
        <v>0</v>
      </c>
      <c r="Q22" s="41">
        <v>0</v>
      </c>
      <c r="R22" s="41">
        <v>1475</v>
      </c>
      <c r="S22" s="10">
        <v>400</v>
      </c>
      <c r="T22" s="10">
        <v>1075</v>
      </c>
      <c r="U22" s="10">
        <v>398</v>
      </c>
      <c r="Y22" s="37"/>
    </row>
    <row r="23" spans="1:25" s="12" customFormat="1" ht="38.25">
      <c r="A23" s="18">
        <v>14</v>
      </c>
      <c r="B23" s="19" t="s">
        <v>31</v>
      </c>
      <c r="C23" s="36">
        <v>2</v>
      </c>
      <c r="D23" s="10">
        <v>2448</v>
      </c>
      <c r="E23" s="10">
        <v>0</v>
      </c>
      <c r="F23" s="10">
        <v>0</v>
      </c>
      <c r="G23" s="10">
        <v>0</v>
      </c>
      <c r="H23" s="10">
        <v>6650</v>
      </c>
      <c r="I23" s="41">
        <v>1408</v>
      </c>
      <c r="J23" s="41">
        <v>0</v>
      </c>
      <c r="K23" s="10">
        <v>79100</v>
      </c>
      <c r="L23" s="10">
        <v>19750</v>
      </c>
      <c r="M23" s="10">
        <v>74784</v>
      </c>
      <c r="N23" s="10">
        <v>0</v>
      </c>
      <c r="O23" s="41">
        <v>10499</v>
      </c>
      <c r="P23" s="10">
        <v>0</v>
      </c>
      <c r="Q23" s="41">
        <v>0</v>
      </c>
      <c r="R23" s="41">
        <v>1475</v>
      </c>
      <c r="S23" s="10">
        <v>400</v>
      </c>
      <c r="T23" s="10">
        <v>1075</v>
      </c>
      <c r="U23" s="10">
        <v>398</v>
      </c>
      <c r="Y23" s="37"/>
    </row>
    <row r="24" spans="1:25" s="12" customFormat="1" ht="44.25" customHeight="1">
      <c r="A24" s="18">
        <v>15</v>
      </c>
      <c r="B24" s="19" t="s">
        <v>20</v>
      </c>
      <c r="C24" s="36">
        <v>2</v>
      </c>
      <c r="D24" s="10">
        <v>4369</v>
      </c>
      <c r="E24" s="10">
        <v>0</v>
      </c>
      <c r="F24" s="10">
        <v>0</v>
      </c>
      <c r="G24" s="10">
        <v>0</v>
      </c>
      <c r="H24" s="10">
        <v>0</v>
      </c>
      <c r="I24" s="41">
        <f>1936+0</f>
        <v>1936</v>
      </c>
      <c r="J24" s="41">
        <v>0</v>
      </c>
      <c r="K24" s="10">
        <v>79745</v>
      </c>
      <c r="L24" s="10">
        <v>23622</v>
      </c>
      <c r="M24" s="10">
        <v>81357</v>
      </c>
      <c r="N24" s="10">
        <v>0</v>
      </c>
      <c r="O24" s="41">
        <v>11895</v>
      </c>
      <c r="P24" s="10">
        <v>0</v>
      </c>
      <c r="Q24" s="41">
        <v>0</v>
      </c>
      <c r="R24" s="41">
        <v>4900</v>
      </c>
      <c r="S24" s="10">
        <v>1400</v>
      </c>
      <c r="T24" s="10">
        <v>3500</v>
      </c>
      <c r="U24" s="10">
        <v>1296</v>
      </c>
      <c r="Y24" s="37"/>
    </row>
    <row r="25" spans="1:25" s="12" customFormat="1" ht="38.25">
      <c r="A25" s="18">
        <v>16</v>
      </c>
      <c r="B25" s="19" t="s">
        <v>21</v>
      </c>
      <c r="C25" s="36">
        <v>2</v>
      </c>
      <c r="D25" s="10">
        <v>3171</v>
      </c>
      <c r="E25" s="10">
        <v>0</v>
      </c>
      <c r="F25" s="10">
        <v>0</v>
      </c>
      <c r="G25" s="10">
        <v>0</v>
      </c>
      <c r="H25" s="10">
        <v>0</v>
      </c>
      <c r="I25" s="41">
        <f>1122+0</f>
        <v>1122</v>
      </c>
      <c r="J25" s="41">
        <v>0</v>
      </c>
      <c r="K25" s="10">
        <v>80304</v>
      </c>
      <c r="L25" s="10">
        <v>20950</v>
      </c>
      <c r="M25" s="10">
        <v>61825</v>
      </c>
      <c r="N25" s="10">
        <v>0</v>
      </c>
      <c r="O25" s="41">
        <v>12245</v>
      </c>
      <c r="P25" s="10">
        <v>0</v>
      </c>
      <c r="Q25" s="41">
        <v>0</v>
      </c>
      <c r="R25" s="41">
        <v>5900</v>
      </c>
      <c r="S25" s="10">
        <v>1600</v>
      </c>
      <c r="T25" s="10">
        <v>4300</v>
      </c>
      <c r="U25" s="10">
        <v>1593</v>
      </c>
      <c r="Y25" s="37"/>
    </row>
    <row r="26" spans="1:25" s="12" customFormat="1" ht="44.45" customHeight="1">
      <c r="A26" s="18">
        <v>17</v>
      </c>
      <c r="B26" s="19" t="s">
        <v>22</v>
      </c>
      <c r="C26" s="36">
        <v>2</v>
      </c>
      <c r="D26" s="10">
        <v>10556</v>
      </c>
      <c r="E26" s="10">
        <v>0</v>
      </c>
      <c r="F26" s="10">
        <v>0</v>
      </c>
      <c r="G26" s="10">
        <v>0</v>
      </c>
      <c r="H26" s="10">
        <v>3500</v>
      </c>
      <c r="I26" s="41">
        <f>3420+0</f>
        <v>3420</v>
      </c>
      <c r="J26" s="41">
        <v>0</v>
      </c>
      <c r="K26" s="10">
        <v>178045</v>
      </c>
      <c r="L26" s="10">
        <v>51325</v>
      </c>
      <c r="M26" s="10">
        <v>165238</v>
      </c>
      <c r="N26" s="10">
        <v>0</v>
      </c>
      <c r="O26" s="41">
        <v>26648</v>
      </c>
      <c r="P26" s="10">
        <v>0</v>
      </c>
      <c r="Q26" s="41">
        <v>0</v>
      </c>
      <c r="R26" s="41">
        <v>7375</v>
      </c>
      <c r="S26" s="10">
        <v>2100</v>
      </c>
      <c r="T26" s="10">
        <v>5275</v>
      </c>
      <c r="U26" s="10">
        <v>1954</v>
      </c>
      <c r="Y26" s="37"/>
    </row>
    <row r="27" spans="1:25" s="12" customFormat="1" ht="46.15" customHeight="1">
      <c r="A27" s="18">
        <v>18</v>
      </c>
      <c r="B27" s="19" t="s">
        <v>32</v>
      </c>
      <c r="C27" s="36">
        <v>1</v>
      </c>
      <c r="D27" s="10">
        <v>1317</v>
      </c>
      <c r="E27" s="10">
        <v>0</v>
      </c>
      <c r="F27" s="10">
        <v>0</v>
      </c>
      <c r="G27" s="10">
        <v>0</v>
      </c>
      <c r="H27" s="10">
        <v>0</v>
      </c>
      <c r="I27" s="41">
        <f>1122+0</f>
        <v>1122</v>
      </c>
      <c r="J27" s="41">
        <v>0</v>
      </c>
      <c r="K27" s="10">
        <v>44900</v>
      </c>
      <c r="L27" s="10">
        <v>14350</v>
      </c>
      <c r="M27" s="10">
        <v>36586</v>
      </c>
      <c r="N27" s="10">
        <v>0</v>
      </c>
      <c r="O27" s="41">
        <v>6415</v>
      </c>
      <c r="P27" s="10">
        <v>0</v>
      </c>
      <c r="Q27" s="41">
        <v>0</v>
      </c>
      <c r="R27" s="41">
        <v>1475</v>
      </c>
      <c r="S27" s="10">
        <v>400</v>
      </c>
      <c r="T27" s="10">
        <v>1075</v>
      </c>
      <c r="U27" s="10">
        <v>398</v>
      </c>
      <c r="Y27" s="37"/>
    </row>
    <row r="28" spans="1:25" s="12" customFormat="1" ht="46.9" customHeight="1">
      <c r="A28" s="18">
        <v>19</v>
      </c>
      <c r="B28" s="19" t="s">
        <v>8</v>
      </c>
      <c r="C28" s="36">
        <v>3</v>
      </c>
      <c r="D28" s="41">
        <v>10100</v>
      </c>
      <c r="E28" s="41">
        <v>4963.4000000000005</v>
      </c>
      <c r="F28" s="41">
        <v>299</v>
      </c>
      <c r="G28" s="41">
        <v>7</v>
      </c>
      <c r="H28" s="10">
        <v>5325</v>
      </c>
      <c r="I28" s="10">
        <v>2056</v>
      </c>
      <c r="J28" s="41">
        <v>0</v>
      </c>
      <c r="K28" s="10">
        <v>128552</v>
      </c>
      <c r="L28" s="10">
        <v>45144</v>
      </c>
      <c r="M28" s="10">
        <v>140502</v>
      </c>
      <c r="N28" s="10">
        <v>0</v>
      </c>
      <c r="O28" s="41">
        <v>0</v>
      </c>
      <c r="P28" s="41">
        <v>0</v>
      </c>
      <c r="Q28" s="10">
        <v>0</v>
      </c>
      <c r="R28" s="10">
        <v>2950</v>
      </c>
      <c r="S28" s="10">
        <v>800</v>
      </c>
      <c r="T28" s="10">
        <v>2150</v>
      </c>
      <c r="U28" s="10">
        <v>796</v>
      </c>
      <c r="Y28" s="37"/>
    </row>
    <row r="29" spans="1:25" s="12" customFormat="1" ht="48.6" customHeight="1">
      <c r="A29" s="18">
        <v>20</v>
      </c>
      <c r="B29" s="19" t="s">
        <v>50</v>
      </c>
      <c r="C29" s="36">
        <v>2</v>
      </c>
      <c r="D29" s="41">
        <v>3000</v>
      </c>
      <c r="E29" s="41">
        <v>0</v>
      </c>
      <c r="F29" s="41">
        <v>0</v>
      </c>
      <c r="G29" s="41">
        <v>0</v>
      </c>
      <c r="H29" s="11">
        <v>0</v>
      </c>
      <c r="I29" s="10">
        <f>1540+528</f>
        <v>2068</v>
      </c>
      <c r="J29" s="41">
        <v>0</v>
      </c>
      <c r="K29" s="10">
        <v>87378</v>
      </c>
      <c r="L29" s="10">
        <v>41216</v>
      </c>
      <c r="M29" s="10">
        <v>108922</v>
      </c>
      <c r="N29" s="10">
        <v>0</v>
      </c>
      <c r="O29" s="41">
        <v>0</v>
      </c>
      <c r="P29" s="41">
        <v>0</v>
      </c>
      <c r="Q29" s="10">
        <v>0</v>
      </c>
      <c r="R29" s="10">
        <v>2950</v>
      </c>
      <c r="S29" s="10">
        <v>800</v>
      </c>
      <c r="T29" s="10">
        <v>2150</v>
      </c>
      <c r="U29" s="10">
        <v>796</v>
      </c>
      <c r="Y29" s="37"/>
    </row>
    <row r="30" spans="1:25" s="12" customFormat="1" ht="38.25">
      <c r="A30" s="18">
        <v>21</v>
      </c>
      <c r="B30" s="19" t="s">
        <v>61</v>
      </c>
      <c r="C30" s="36">
        <v>2</v>
      </c>
      <c r="D30" s="41">
        <v>7241</v>
      </c>
      <c r="E30" s="41">
        <v>0</v>
      </c>
      <c r="F30" s="41">
        <v>0</v>
      </c>
      <c r="G30" s="41">
        <v>0</v>
      </c>
      <c r="H30" s="11">
        <v>0</v>
      </c>
      <c r="I30" s="10">
        <f>2633+0</f>
        <v>2633</v>
      </c>
      <c r="J30" s="41">
        <v>0</v>
      </c>
      <c r="K30" s="10">
        <v>134164</v>
      </c>
      <c r="L30" s="10">
        <v>28018</v>
      </c>
      <c r="M30" s="10">
        <v>155222</v>
      </c>
      <c r="N30" s="10">
        <v>0</v>
      </c>
      <c r="O30" s="41">
        <v>0</v>
      </c>
      <c r="P30" s="41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Y30" s="37"/>
    </row>
    <row r="31" spans="1:25" s="12" customFormat="1" ht="38.25">
      <c r="A31" s="18">
        <v>22</v>
      </c>
      <c r="B31" s="19" t="s">
        <v>9</v>
      </c>
      <c r="C31" s="36">
        <v>3</v>
      </c>
      <c r="D31" s="41">
        <v>9100</v>
      </c>
      <c r="E31" s="41">
        <v>0</v>
      </c>
      <c r="F31" s="41">
        <v>0</v>
      </c>
      <c r="G31" s="41">
        <v>65</v>
      </c>
      <c r="H31" s="11">
        <v>0</v>
      </c>
      <c r="I31" s="10">
        <f>2376+0</f>
        <v>2376</v>
      </c>
      <c r="J31" s="41">
        <v>0</v>
      </c>
      <c r="K31" s="10">
        <v>95703</v>
      </c>
      <c r="L31" s="10">
        <v>40250</v>
      </c>
      <c r="M31" s="10">
        <v>100545</v>
      </c>
      <c r="N31" s="10">
        <v>0</v>
      </c>
      <c r="O31" s="41">
        <v>0</v>
      </c>
      <c r="P31" s="41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Y31" s="37"/>
    </row>
    <row r="32" spans="1:25" s="12" customFormat="1" ht="38.25">
      <c r="A32" s="18">
        <v>23</v>
      </c>
      <c r="B32" s="19" t="s">
        <v>10</v>
      </c>
      <c r="C32" s="36">
        <v>3</v>
      </c>
      <c r="D32" s="41">
        <v>8379</v>
      </c>
      <c r="E32" s="41">
        <v>0</v>
      </c>
      <c r="F32" s="41">
        <v>0</v>
      </c>
      <c r="G32" s="41">
        <v>408</v>
      </c>
      <c r="H32" s="11">
        <v>0</v>
      </c>
      <c r="I32" s="10">
        <v>3304</v>
      </c>
      <c r="J32" s="41">
        <v>0</v>
      </c>
      <c r="K32" s="10">
        <v>77635</v>
      </c>
      <c r="L32" s="10">
        <v>52870</v>
      </c>
      <c r="M32" s="10">
        <v>117960</v>
      </c>
      <c r="N32" s="10">
        <v>0</v>
      </c>
      <c r="O32" s="41">
        <v>0</v>
      </c>
      <c r="P32" s="41"/>
      <c r="Q32" s="10"/>
      <c r="R32" s="10">
        <v>5900</v>
      </c>
      <c r="S32" s="10">
        <v>1600</v>
      </c>
      <c r="T32" s="10">
        <v>4300</v>
      </c>
      <c r="U32" s="10">
        <v>1593</v>
      </c>
      <c r="Y32" s="37"/>
    </row>
    <row r="33" spans="1:26" s="12" customFormat="1" ht="61.5" customHeight="1">
      <c r="A33" s="18">
        <v>24</v>
      </c>
      <c r="B33" s="19" t="s">
        <v>94</v>
      </c>
      <c r="C33" s="36">
        <v>2</v>
      </c>
      <c r="D33" s="41">
        <v>6850</v>
      </c>
      <c r="E33" s="41">
        <v>0</v>
      </c>
      <c r="F33" s="41">
        <v>0</v>
      </c>
      <c r="G33" s="41">
        <v>0</v>
      </c>
      <c r="H33" s="11">
        <v>0</v>
      </c>
      <c r="I33" s="10">
        <v>1906</v>
      </c>
      <c r="J33" s="41">
        <v>0</v>
      </c>
      <c r="K33" s="10">
        <v>24025</v>
      </c>
      <c r="L33" s="10">
        <v>0</v>
      </c>
      <c r="M33" s="10">
        <v>15225</v>
      </c>
      <c r="N33" s="11">
        <v>0</v>
      </c>
      <c r="O33" s="41">
        <v>0</v>
      </c>
      <c r="P33" s="41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Y33" s="37"/>
      <c r="Z33" s="37"/>
    </row>
    <row r="34" spans="1:26" s="12" customFormat="1" ht="47.25" customHeight="1">
      <c r="A34" s="18">
        <v>25</v>
      </c>
      <c r="B34" s="19" t="s">
        <v>11</v>
      </c>
      <c r="C34" s="36">
        <v>2</v>
      </c>
      <c r="D34" s="41">
        <v>2900</v>
      </c>
      <c r="E34" s="41">
        <v>0</v>
      </c>
      <c r="F34" s="41">
        <v>0</v>
      </c>
      <c r="G34" s="41">
        <v>0</v>
      </c>
      <c r="H34" s="11">
        <v>0</v>
      </c>
      <c r="I34" s="10">
        <v>550</v>
      </c>
      <c r="J34" s="41">
        <v>0</v>
      </c>
      <c r="K34" s="10">
        <v>43650</v>
      </c>
      <c r="L34" s="10">
        <v>1500</v>
      </c>
      <c r="M34" s="10">
        <v>25826</v>
      </c>
      <c r="N34" s="11">
        <v>0</v>
      </c>
      <c r="O34" s="41">
        <v>0</v>
      </c>
      <c r="P34" s="41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Y34" s="37"/>
    </row>
    <row r="35" spans="1:26" s="12" customFormat="1" ht="43.5" customHeight="1">
      <c r="A35" s="18">
        <v>26</v>
      </c>
      <c r="B35" s="19" t="s">
        <v>92</v>
      </c>
      <c r="C35" s="36">
        <v>2</v>
      </c>
      <c r="D35" s="41">
        <v>1754</v>
      </c>
      <c r="E35" s="41">
        <v>9830</v>
      </c>
      <c r="F35" s="41">
        <v>592</v>
      </c>
      <c r="G35" s="41">
        <v>0</v>
      </c>
      <c r="H35" s="11">
        <v>0</v>
      </c>
      <c r="I35" s="10">
        <f>330+0</f>
        <v>330</v>
      </c>
      <c r="J35" s="41">
        <v>0</v>
      </c>
      <c r="K35" s="10">
        <v>19465</v>
      </c>
      <c r="L35" s="10">
        <v>1300</v>
      </c>
      <c r="M35" s="10">
        <v>14345</v>
      </c>
      <c r="N35" s="11">
        <v>0</v>
      </c>
      <c r="O35" s="41">
        <v>0</v>
      </c>
      <c r="P35" s="41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Y35" s="37"/>
    </row>
    <row r="36" spans="1:26" s="12" customFormat="1" ht="37.5" customHeight="1">
      <c r="A36" s="18">
        <v>27</v>
      </c>
      <c r="B36" s="19" t="s">
        <v>12</v>
      </c>
      <c r="C36" s="36">
        <v>2</v>
      </c>
      <c r="D36" s="41">
        <v>4000</v>
      </c>
      <c r="E36" s="41">
        <v>0</v>
      </c>
      <c r="F36" s="41">
        <v>0</v>
      </c>
      <c r="G36" s="41">
        <v>0</v>
      </c>
      <c r="H36" s="11">
        <v>0</v>
      </c>
      <c r="I36" s="10">
        <v>858</v>
      </c>
      <c r="J36" s="10">
        <v>0</v>
      </c>
      <c r="K36" s="10">
        <v>23762</v>
      </c>
      <c r="L36" s="10">
        <v>0</v>
      </c>
      <c r="M36" s="10">
        <v>18110</v>
      </c>
      <c r="N36" s="11">
        <v>0</v>
      </c>
      <c r="O36" s="41">
        <v>0</v>
      </c>
      <c r="P36" s="41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Y36" s="37"/>
    </row>
    <row r="37" spans="1:26" s="12" customFormat="1" ht="42" customHeight="1">
      <c r="A37" s="18">
        <v>28</v>
      </c>
      <c r="B37" s="19" t="s">
        <v>13</v>
      </c>
      <c r="C37" s="36">
        <v>2</v>
      </c>
      <c r="D37" s="41">
        <v>4000</v>
      </c>
      <c r="E37" s="41">
        <v>0</v>
      </c>
      <c r="F37" s="41">
        <v>0</v>
      </c>
      <c r="G37" s="41">
        <v>0</v>
      </c>
      <c r="H37" s="11">
        <v>0</v>
      </c>
      <c r="I37" s="10">
        <v>858</v>
      </c>
      <c r="J37" s="10">
        <v>0</v>
      </c>
      <c r="K37" s="10">
        <v>43842</v>
      </c>
      <c r="L37" s="10">
        <v>0</v>
      </c>
      <c r="M37" s="10">
        <v>14141</v>
      </c>
      <c r="N37" s="11">
        <v>0</v>
      </c>
      <c r="O37" s="41">
        <v>0</v>
      </c>
      <c r="P37" s="41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Y37" s="37"/>
    </row>
    <row r="38" spans="1:26" s="12" customFormat="1" ht="38.25">
      <c r="A38" s="18">
        <v>29</v>
      </c>
      <c r="B38" s="19" t="s">
        <v>15</v>
      </c>
      <c r="C38" s="36">
        <v>2</v>
      </c>
      <c r="D38" s="10">
        <v>0</v>
      </c>
      <c r="E38" s="10">
        <v>0</v>
      </c>
      <c r="F38" s="10">
        <v>0</v>
      </c>
      <c r="G38" s="10">
        <v>0</v>
      </c>
      <c r="H38" s="11">
        <v>0</v>
      </c>
      <c r="I38" s="10">
        <v>0</v>
      </c>
      <c r="J38" s="10">
        <v>0</v>
      </c>
      <c r="K38" s="10">
        <v>105990</v>
      </c>
      <c r="L38" s="10">
        <v>22270</v>
      </c>
      <c r="M38" s="10">
        <v>56487</v>
      </c>
      <c r="N38" s="11">
        <v>0</v>
      </c>
      <c r="O38" s="41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Y38" s="37"/>
    </row>
    <row r="39" spans="1:26" s="12" customFormat="1" ht="42.75" customHeight="1">
      <c r="A39" s="18">
        <v>30</v>
      </c>
      <c r="B39" s="19" t="s">
        <v>75</v>
      </c>
      <c r="C39" s="36">
        <v>1</v>
      </c>
      <c r="D39" s="10">
        <v>0</v>
      </c>
      <c r="E39" s="10">
        <v>0</v>
      </c>
      <c r="F39" s="10">
        <v>0</v>
      </c>
      <c r="G39" s="10">
        <v>0</v>
      </c>
      <c r="H39" s="11">
        <v>0</v>
      </c>
      <c r="I39" s="11">
        <v>0</v>
      </c>
      <c r="J39" s="11">
        <v>0</v>
      </c>
      <c r="K39" s="10">
        <v>35000</v>
      </c>
      <c r="L39" s="10">
        <v>20000</v>
      </c>
      <c r="M39" s="10">
        <v>40000</v>
      </c>
      <c r="N39" s="11">
        <v>0</v>
      </c>
      <c r="O39" s="41">
        <v>0</v>
      </c>
      <c r="P39" s="10">
        <v>0</v>
      </c>
      <c r="Q39" s="11">
        <v>0</v>
      </c>
      <c r="R39" s="41">
        <v>0</v>
      </c>
      <c r="S39" s="10">
        <v>0</v>
      </c>
      <c r="T39" s="10">
        <v>0</v>
      </c>
      <c r="U39" s="10">
        <v>0</v>
      </c>
      <c r="Y39" s="37"/>
    </row>
    <row r="40" spans="1:26" s="12" customFormat="1" ht="38.25">
      <c r="A40" s="18">
        <v>31</v>
      </c>
      <c r="B40" s="19" t="s">
        <v>17</v>
      </c>
      <c r="C40" s="36">
        <v>1</v>
      </c>
      <c r="D40" s="10">
        <v>0</v>
      </c>
      <c r="E40" s="10">
        <v>0</v>
      </c>
      <c r="F40" s="10">
        <v>0</v>
      </c>
      <c r="G40" s="10">
        <v>0</v>
      </c>
      <c r="H40" s="11">
        <v>0</v>
      </c>
      <c r="I40" s="11">
        <v>0</v>
      </c>
      <c r="J40" s="11">
        <v>0</v>
      </c>
      <c r="K40" s="10">
        <v>0</v>
      </c>
      <c r="L40" s="10">
        <v>0</v>
      </c>
      <c r="M40" s="10">
        <v>0</v>
      </c>
      <c r="N40" s="11">
        <v>0</v>
      </c>
      <c r="O40" s="41">
        <v>137035</v>
      </c>
      <c r="P40" s="10">
        <v>0</v>
      </c>
      <c r="Q40" s="11">
        <v>0</v>
      </c>
      <c r="R40" s="11">
        <v>0</v>
      </c>
      <c r="S40" s="10">
        <v>0</v>
      </c>
      <c r="T40" s="10">
        <v>0</v>
      </c>
      <c r="U40" s="10">
        <v>0</v>
      </c>
      <c r="Y40" s="37"/>
    </row>
    <row r="41" spans="1:26" s="12" customFormat="1" ht="63.75" customHeight="1">
      <c r="A41" s="18">
        <v>32</v>
      </c>
      <c r="B41" s="19" t="s">
        <v>34</v>
      </c>
      <c r="C41" s="36">
        <v>3</v>
      </c>
      <c r="D41" s="10">
        <v>6774</v>
      </c>
      <c r="E41" s="10">
        <v>0</v>
      </c>
      <c r="F41" s="10">
        <v>0</v>
      </c>
      <c r="G41" s="10">
        <v>177</v>
      </c>
      <c r="H41" s="11">
        <v>0</v>
      </c>
      <c r="I41" s="41">
        <v>544</v>
      </c>
      <c r="J41" s="11">
        <v>0</v>
      </c>
      <c r="K41" s="10">
        <v>2500</v>
      </c>
      <c r="L41" s="10">
        <v>8000</v>
      </c>
      <c r="M41" s="10">
        <v>13500</v>
      </c>
      <c r="N41" s="11">
        <v>0</v>
      </c>
      <c r="O41" s="41">
        <v>0</v>
      </c>
      <c r="P41" s="10">
        <v>0</v>
      </c>
      <c r="Q41" s="41">
        <v>0</v>
      </c>
      <c r="R41" s="41">
        <v>0</v>
      </c>
      <c r="S41" s="10">
        <v>0</v>
      </c>
      <c r="T41" s="10">
        <v>0</v>
      </c>
      <c r="U41" s="10">
        <v>0</v>
      </c>
      <c r="Y41" s="37"/>
    </row>
    <row r="42" spans="1:26" s="12" customFormat="1" ht="59.45" customHeight="1">
      <c r="A42" s="18">
        <v>33</v>
      </c>
      <c r="B42" s="19" t="s">
        <v>104</v>
      </c>
      <c r="C42" s="36">
        <v>2</v>
      </c>
      <c r="D42" s="10">
        <v>564</v>
      </c>
      <c r="E42" s="10">
        <v>9345</v>
      </c>
      <c r="F42" s="10">
        <v>564</v>
      </c>
      <c r="G42" s="10">
        <v>0</v>
      </c>
      <c r="H42" s="11">
        <v>0</v>
      </c>
      <c r="I42" s="41">
        <v>3200</v>
      </c>
      <c r="J42" s="11">
        <v>0</v>
      </c>
      <c r="K42" s="10">
        <v>28912</v>
      </c>
      <c r="L42" s="10">
        <v>0</v>
      </c>
      <c r="M42" s="10">
        <v>1571</v>
      </c>
      <c r="N42" s="11">
        <v>0</v>
      </c>
      <c r="O42" s="41">
        <v>0</v>
      </c>
      <c r="P42" s="10">
        <v>0</v>
      </c>
      <c r="Q42" s="41">
        <v>0</v>
      </c>
      <c r="R42" s="41">
        <v>0</v>
      </c>
      <c r="S42" s="11">
        <v>0</v>
      </c>
      <c r="T42" s="11">
        <v>0</v>
      </c>
      <c r="U42" s="10">
        <v>0</v>
      </c>
      <c r="Y42" s="37"/>
    </row>
    <row r="43" spans="1:26" s="12" customFormat="1" ht="38.25">
      <c r="A43" s="18">
        <v>34</v>
      </c>
      <c r="B43" s="19" t="s">
        <v>33</v>
      </c>
      <c r="C43" s="36">
        <v>3</v>
      </c>
      <c r="D43" s="10">
        <v>27000</v>
      </c>
      <c r="E43" s="10">
        <v>0</v>
      </c>
      <c r="F43" s="10">
        <v>0</v>
      </c>
      <c r="G43" s="10">
        <v>2936</v>
      </c>
      <c r="H43" s="11">
        <v>0</v>
      </c>
      <c r="I43" s="41">
        <v>1442</v>
      </c>
      <c r="J43" s="41">
        <v>184</v>
      </c>
      <c r="K43" s="10">
        <v>147051</v>
      </c>
      <c r="L43" s="10">
        <v>0</v>
      </c>
      <c r="M43" s="10">
        <v>10301</v>
      </c>
      <c r="N43" s="11">
        <v>0</v>
      </c>
      <c r="O43" s="41">
        <v>1200</v>
      </c>
      <c r="P43" s="10">
        <v>0</v>
      </c>
      <c r="Q43" s="41">
        <v>0</v>
      </c>
      <c r="R43" s="41">
        <v>967</v>
      </c>
      <c r="S43" s="10">
        <v>967</v>
      </c>
      <c r="T43" s="10">
        <v>0</v>
      </c>
      <c r="U43" s="10">
        <v>0</v>
      </c>
      <c r="Y43" s="37"/>
    </row>
    <row r="44" spans="1:26" s="12" customFormat="1" ht="42.75" customHeight="1">
      <c r="A44" s="18">
        <v>35</v>
      </c>
      <c r="B44" s="19" t="s">
        <v>35</v>
      </c>
      <c r="C44" s="36">
        <v>2</v>
      </c>
      <c r="D44" s="10">
        <v>6000</v>
      </c>
      <c r="E44" s="10">
        <v>9926.8000000000011</v>
      </c>
      <c r="F44" s="10">
        <v>598</v>
      </c>
      <c r="G44" s="10">
        <v>0</v>
      </c>
      <c r="H44" s="11">
        <v>0</v>
      </c>
      <c r="I44" s="41">
        <f>682+440</f>
        <v>1122</v>
      </c>
      <c r="J44" s="41">
        <v>0</v>
      </c>
      <c r="K44" s="10">
        <v>73644</v>
      </c>
      <c r="L44" s="10">
        <v>0</v>
      </c>
      <c r="M44" s="10">
        <v>36646</v>
      </c>
      <c r="N44" s="11">
        <v>0</v>
      </c>
      <c r="O44" s="41">
        <v>0</v>
      </c>
      <c r="P44" s="10">
        <v>0</v>
      </c>
      <c r="Q44" s="41">
        <v>0</v>
      </c>
      <c r="R44" s="41">
        <v>0</v>
      </c>
      <c r="S44" s="11">
        <v>0</v>
      </c>
      <c r="T44" s="11">
        <v>0</v>
      </c>
      <c r="U44" s="10">
        <v>0</v>
      </c>
      <c r="Y44" s="37"/>
    </row>
    <row r="45" spans="1:26" s="12" customFormat="1" ht="54" customHeight="1">
      <c r="A45" s="18">
        <v>36</v>
      </c>
      <c r="B45" s="19" t="s">
        <v>54</v>
      </c>
      <c r="C45" s="36">
        <v>3</v>
      </c>
      <c r="D45" s="10">
        <v>6900</v>
      </c>
      <c r="E45" s="10">
        <v>13240</v>
      </c>
      <c r="F45" s="10">
        <v>798</v>
      </c>
      <c r="G45" s="10">
        <v>875</v>
      </c>
      <c r="H45" s="11">
        <v>0</v>
      </c>
      <c r="I45" s="10">
        <v>0</v>
      </c>
      <c r="J45" s="41">
        <v>0</v>
      </c>
      <c r="K45" s="10">
        <v>19228</v>
      </c>
      <c r="L45" s="10">
        <v>3640</v>
      </c>
      <c r="M45" s="10">
        <v>16760</v>
      </c>
      <c r="N45" s="11">
        <v>0</v>
      </c>
      <c r="O45" s="41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Y45" s="37"/>
    </row>
    <row r="46" spans="1:26" s="12" customFormat="1" ht="45" customHeight="1">
      <c r="A46" s="18">
        <v>37</v>
      </c>
      <c r="B46" s="19" t="s">
        <v>55</v>
      </c>
      <c r="C46" s="36">
        <v>3</v>
      </c>
      <c r="D46" s="10">
        <v>8600</v>
      </c>
      <c r="E46" s="10">
        <v>0</v>
      </c>
      <c r="F46" s="10">
        <v>0</v>
      </c>
      <c r="G46" s="10">
        <v>331</v>
      </c>
      <c r="H46" s="10">
        <v>7000</v>
      </c>
      <c r="I46" s="41">
        <v>4300</v>
      </c>
      <c r="J46" s="41">
        <v>0</v>
      </c>
      <c r="K46" s="10">
        <v>51000</v>
      </c>
      <c r="L46" s="10">
        <v>0</v>
      </c>
      <c r="M46" s="10">
        <v>15500</v>
      </c>
      <c r="N46" s="10">
        <v>8350</v>
      </c>
      <c r="O46" s="41">
        <v>0</v>
      </c>
      <c r="P46" s="10">
        <v>0</v>
      </c>
      <c r="Q46" s="41">
        <v>0</v>
      </c>
      <c r="R46" s="41">
        <v>0</v>
      </c>
      <c r="S46" s="10">
        <v>0</v>
      </c>
      <c r="T46" s="10">
        <v>0</v>
      </c>
      <c r="U46" s="10">
        <v>0</v>
      </c>
      <c r="Y46" s="37"/>
    </row>
    <row r="47" spans="1:26" s="12" customFormat="1" ht="55.5" customHeight="1">
      <c r="A47" s="18">
        <v>38</v>
      </c>
      <c r="B47" s="19" t="s">
        <v>105</v>
      </c>
      <c r="C47" s="36">
        <v>2</v>
      </c>
      <c r="D47" s="10">
        <v>812</v>
      </c>
      <c r="E47" s="10">
        <v>0</v>
      </c>
      <c r="F47" s="10">
        <v>0</v>
      </c>
      <c r="G47" s="10">
        <v>0</v>
      </c>
      <c r="H47" s="10">
        <v>0</v>
      </c>
      <c r="I47" s="41">
        <f>0+660</f>
        <v>660</v>
      </c>
      <c r="J47" s="41">
        <v>0</v>
      </c>
      <c r="K47" s="10">
        <v>10758</v>
      </c>
      <c r="L47" s="10">
        <v>0</v>
      </c>
      <c r="M47" s="10">
        <v>5795</v>
      </c>
      <c r="N47" s="11">
        <v>0</v>
      </c>
      <c r="O47" s="41">
        <v>0</v>
      </c>
      <c r="P47" s="10">
        <v>835</v>
      </c>
      <c r="Q47" s="10">
        <v>0</v>
      </c>
      <c r="R47" s="10">
        <v>30863</v>
      </c>
      <c r="S47" s="10">
        <v>8766</v>
      </c>
      <c r="T47" s="10">
        <v>22097</v>
      </c>
      <c r="U47" s="10">
        <v>8184</v>
      </c>
      <c r="V47" s="12">
        <f>T47/U47</f>
        <v>2.7000244379276639</v>
      </c>
      <c r="Y47" s="37"/>
    </row>
    <row r="48" spans="1:26" s="12" customFormat="1" ht="53.25" customHeight="1">
      <c r="A48" s="18">
        <v>39</v>
      </c>
      <c r="B48" s="19" t="s">
        <v>36</v>
      </c>
      <c r="C48" s="36">
        <v>2</v>
      </c>
      <c r="D48" s="11">
        <v>0</v>
      </c>
      <c r="E48" s="11">
        <v>0</v>
      </c>
      <c r="F48" s="11">
        <v>0</v>
      </c>
      <c r="G48" s="11">
        <v>0</v>
      </c>
      <c r="H48" s="10">
        <v>0</v>
      </c>
      <c r="I48" s="11">
        <v>0</v>
      </c>
      <c r="J48" s="11">
        <v>0</v>
      </c>
      <c r="K48" s="10">
        <v>0</v>
      </c>
      <c r="L48" s="10">
        <v>0</v>
      </c>
      <c r="M48" s="10">
        <v>0</v>
      </c>
      <c r="N48" s="10">
        <v>0</v>
      </c>
      <c r="O48" s="41">
        <v>0</v>
      </c>
      <c r="P48" s="10">
        <v>1706</v>
      </c>
      <c r="Q48" s="10">
        <v>568</v>
      </c>
      <c r="R48" s="10">
        <v>190981</v>
      </c>
      <c r="S48" s="10">
        <v>116322</v>
      </c>
      <c r="T48" s="10">
        <v>74659</v>
      </c>
      <c r="U48" s="10">
        <v>24887</v>
      </c>
      <c r="V48" s="12">
        <f>T48/U48</f>
        <v>2.9999196367581469</v>
      </c>
      <c r="Y48" s="37"/>
    </row>
    <row r="49" spans="1:25" s="12" customFormat="1" ht="51">
      <c r="A49" s="18">
        <v>40</v>
      </c>
      <c r="B49" s="19" t="s">
        <v>60</v>
      </c>
      <c r="C49" s="36">
        <v>2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0">
        <v>0</v>
      </c>
      <c r="L49" s="10">
        <v>0</v>
      </c>
      <c r="M49" s="10">
        <v>0</v>
      </c>
      <c r="N49" s="11">
        <v>0</v>
      </c>
      <c r="O49" s="41">
        <v>0</v>
      </c>
      <c r="P49" s="10">
        <v>4746</v>
      </c>
      <c r="Q49" s="10">
        <v>2758</v>
      </c>
      <c r="R49" s="10">
        <v>249595</v>
      </c>
      <c r="S49" s="10">
        <v>70000</v>
      </c>
      <c r="T49" s="10">
        <v>179595</v>
      </c>
      <c r="U49" s="10">
        <v>85521</v>
      </c>
      <c r="V49" s="12">
        <f>T49/U49</f>
        <v>2.1000105237310134</v>
      </c>
      <c r="Y49" s="37"/>
    </row>
    <row r="50" spans="1:25" s="12" customFormat="1" ht="38.25">
      <c r="A50" s="18">
        <v>41</v>
      </c>
      <c r="B50" s="19" t="s">
        <v>59</v>
      </c>
      <c r="C50" s="36">
        <v>2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0">
        <v>0</v>
      </c>
      <c r="L50" s="10">
        <v>0</v>
      </c>
      <c r="M50" s="10">
        <v>0</v>
      </c>
      <c r="N50" s="11">
        <v>0</v>
      </c>
      <c r="O50" s="41">
        <v>0</v>
      </c>
      <c r="P50" s="10">
        <v>7963</v>
      </c>
      <c r="Q50" s="10">
        <v>880</v>
      </c>
      <c r="R50" s="10">
        <v>113250</v>
      </c>
      <c r="S50" s="10">
        <v>62650</v>
      </c>
      <c r="T50" s="10">
        <v>50600</v>
      </c>
      <c r="U50" s="10">
        <v>23000</v>
      </c>
      <c r="V50" s="12">
        <f>T50/U50</f>
        <v>2.2000000000000002</v>
      </c>
      <c r="Y50" s="37"/>
    </row>
    <row r="51" spans="1:25" s="12" customFormat="1" ht="51">
      <c r="A51" s="18">
        <v>42</v>
      </c>
      <c r="B51" s="19" t="s">
        <v>58</v>
      </c>
      <c r="C51" s="36">
        <v>2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0">
        <v>0</v>
      </c>
      <c r="L51" s="10">
        <v>0</v>
      </c>
      <c r="M51" s="10">
        <v>0</v>
      </c>
      <c r="N51" s="11">
        <v>0</v>
      </c>
      <c r="O51" s="41">
        <v>0</v>
      </c>
      <c r="P51" s="11">
        <v>0</v>
      </c>
      <c r="Q51" s="11">
        <v>0</v>
      </c>
      <c r="R51" s="11">
        <v>26290</v>
      </c>
      <c r="S51" s="10">
        <v>1552</v>
      </c>
      <c r="T51" s="10">
        <v>24738</v>
      </c>
      <c r="U51" s="10">
        <v>8550</v>
      </c>
      <c r="V51" s="12">
        <v>0</v>
      </c>
      <c r="Y51" s="37"/>
    </row>
    <row r="52" spans="1:25" s="12" customFormat="1" ht="85.9" customHeight="1">
      <c r="A52" s="18">
        <v>43</v>
      </c>
      <c r="B52" s="19" t="s">
        <v>82</v>
      </c>
      <c r="C52" s="36">
        <v>3</v>
      </c>
      <c r="D52" s="10">
        <v>7151</v>
      </c>
      <c r="E52" s="10">
        <v>6880</v>
      </c>
      <c r="F52" s="10">
        <v>414</v>
      </c>
      <c r="G52" s="10">
        <v>402</v>
      </c>
      <c r="H52" s="11">
        <v>0</v>
      </c>
      <c r="I52" s="10">
        <v>621</v>
      </c>
      <c r="J52" s="11">
        <v>0</v>
      </c>
      <c r="K52" s="10">
        <v>20976</v>
      </c>
      <c r="L52" s="10">
        <v>0</v>
      </c>
      <c r="M52" s="10">
        <v>3346</v>
      </c>
      <c r="N52" s="11">
        <v>0</v>
      </c>
      <c r="O52" s="10">
        <v>300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Y52" s="37"/>
    </row>
    <row r="53" spans="1:25" s="12" customFormat="1" ht="91.5" customHeight="1">
      <c r="A53" s="18">
        <v>44</v>
      </c>
      <c r="B53" s="19" t="s">
        <v>101</v>
      </c>
      <c r="C53" s="36">
        <v>2</v>
      </c>
      <c r="D53" s="10">
        <v>498</v>
      </c>
      <c r="E53" s="10">
        <v>8275</v>
      </c>
      <c r="F53" s="10">
        <v>498.4939759036144</v>
      </c>
      <c r="G53" s="10">
        <v>0</v>
      </c>
      <c r="H53" s="11">
        <v>0</v>
      </c>
      <c r="I53" s="10">
        <f>80+776</f>
        <v>856</v>
      </c>
      <c r="J53" s="11">
        <v>0</v>
      </c>
      <c r="K53" s="10">
        <v>900</v>
      </c>
      <c r="L53" s="10">
        <v>0</v>
      </c>
      <c r="M53" s="10">
        <v>1400</v>
      </c>
      <c r="N53" s="11">
        <v>0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Y53" s="37"/>
    </row>
    <row r="54" spans="1:25" s="12" customFormat="1" ht="63.75">
      <c r="A54" s="18">
        <v>45</v>
      </c>
      <c r="B54" s="19" t="s">
        <v>106</v>
      </c>
      <c r="C54" s="36">
        <v>2</v>
      </c>
      <c r="D54" s="10">
        <v>405</v>
      </c>
      <c r="E54" s="10">
        <v>6720</v>
      </c>
      <c r="F54" s="10">
        <v>405</v>
      </c>
      <c r="G54" s="10">
        <v>0</v>
      </c>
      <c r="H54" s="11">
        <v>0</v>
      </c>
      <c r="I54" s="10">
        <f>200+200</f>
        <v>400</v>
      </c>
      <c r="J54" s="11">
        <v>0</v>
      </c>
      <c r="K54" s="10">
        <v>1450</v>
      </c>
      <c r="L54" s="10">
        <v>0</v>
      </c>
      <c r="M54" s="10">
        <v>1994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Y54" s="37"/>
    </row>
    <row r="55" spans="1:25" s="12" customFormat="1" ht="59.25" customHeight="1">
      <c r="A55" s="18">
        <v>46</v>
      </c>
      <c r="B55" s="19" t="s">
        <v>95</v>
      </c>
      <c r="C55" s="36">
        <v>1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41">
        <v>20</v>
      </c>
      <c r="J55" s="11">
        <v>0</v>
      </c>
      <c r="K55" s="10">
        <v>200</v>
      </c>
      <c r="L55" s="10">
        <v>0</v>
      </c>
      <c r="M55" s="10">
        <v>200</v>
      </c>
      <c r="N55" s="11">
        <v>0</v>
      </c>
      <c r="O55" s="11">
        <v>0</v>
      </c>
      <c r="P55" s="11">
        <v>0</v>
      </c>
      <c r="Q55" s="41">
        <v>0</v>
      </c>
      <c r="R55" s="41">
        <v>0</v>
      </c>
      <c r="S55" s="11">
        <v>0</v>
      </c>
      <c r="T55" s="11">
        <v>0</v>
      </c>
      <c r="U55" s="10">
        <v>0</v>
      </c>
      <c r="W55" s="87" t="s">
        <v>135</v>
      </c>
      <c r="Y55" s="37"/>
    </row>
    <row r="56" spans="1:25" s="12" customFormat="1" ht="69" customHeight="1">
      <c r="A56" s="18">
        <v>47</v>
      </c>
      <c r="B56" s="19" t="s">
        <v>14</v>
      </c>
      <c r="C56" s="36">
        <v>1</v>
      </c>
      <c r="D56" s="41">
        <v>150</v>
      </c>
      <c r="E56" s="41">
        <v>0</v>
      </c>
      <c r="F56" s="41">
        <v>0</v>
      </c>
      <c r="G56" s="11">
        <v>0</v>
      </c>
      <c r="H56" s="11">
        <v>0</v>
      </c>
      <c r="I56" s="10">
        <f>220</f>
        <v>220</v>
      </c>
      <c r="J56" s="11">
        <v>0</v>
      </c>
      <c r="K56" s="10">
        <v>1950</v>
      </c>
      <c r="L56" s="10">
        <v>1550</v>
      </c>
      <c r="M56" s="10">
        <v>11701</v>
      </c>
      <c r="N56" s="11">
        <v>0</v>
      </c>
      <c r="O56" s="41">
        <v>0</v>
      </c>
      <c r="P56" s="41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Y56" s="37"/>
    </row>
    <row r="57" spans="1:25" s="12" customFormat="1" ht="69.599999999999994" customHeight="1">
      <c r="A57" s="18">
        <v>48</v>
      </c>
      <c r="B57" s="19" t="s">
        <v>16</v>
      </c>
      <c r="C57" s="36">
        <v>1</v>
      </c>
      <c r="D57" s="10">
        <v>50</v>
      </c>
      <c r="E57" s="10">
        <v>0</v>
      </c>
      <c r="F57" s="10">
        <v>0</v>
      </c>
      <c r="G57" s="11">
        <v>0</v>
      </c>
      <c r="H57" s="11">
        <v>0</v>
      </c>
      <c r="I57" s="11">
        <v>0</v>
      </c>
      <c r="J57" s="11">
        <v>0</v>
      </c>
      <c r="K57" s="10">
        <v>7000</v>
      </c>
      <c r="L57" s="10">
        <v>0</v>
      </c>
      <c r="M57" s="10">
        <v>7500</v>
      </c>
      <c r="N57" s="11">
        <v>0</v>
      </c>
      <c r="O57" s="41">
        <v>0</v>
      </c>
      <c r="P57" s="10">
        <v>0</v>
      </c>
      <c r="Q57" s="41">
        <v>0</v>
      </c>
      <c r="R57" s="41">
        <v>0</v>
      </c>
      <c r="S57" s="10">
        <v>0</v>
      </c>
      <c r="T57" s="10">
        <v>0</v>
      </c>
      <c r="U57" s="10">
        <v>0</v>
      </c>
      <c r="Y57" s="37"/>
    </row>
    <row r="58" spans="1:25" s="12" customFormat="1" ht="41.25" customHeight="1">
      <c r="A58" s="18">
        <v>49</v>
      </c>
      <c r="B58" s="19" t="s">
        <v>53</v>
      </c>
      <c r="C58" s="36">
        <v>1</v>
      </c>
      <c r="D58" s="10">
        <v>0</v>
      </c>
      <c r="E58" s="10">
        <v>0</v>
      </c>
      <c r="F58" s="10">
        <v>0</v>
      </c>
      <c r="G58" s="10">
        <v>0</v>
      </c>
      <c r="H58" s="11">
        <v>0</v>
      </c>
      <c r="I58" s="11">
        <v>0</v>
      </c>
      <c r="J58" s="11">
        <v>0</v>
      </c>
      <c r="K58" s="10">
        <v>4524</v>
      </c>
      <c r="L58" s="10">
        <v>468</v>
      </c>
      <c r="M58" s="10">
        <v>3658</v>
      </c>
      <c r="N58" s="11">
        <v>0</v>
      </c>
      <c r="O58" s="41">
        <v>0</v>
      </c>
      <c r="P58" s="10">
        <v>0</v>
      </c>
      <c r="Q58" s="11">
        <v>0</v>
      </c>
      <c r="R58" s="41">
        <v>0</v>
      </c>
      <c r="S58" s="10">
        <v>0</v>
      </c>
      <c r="T58" s="10">
        <v>0</v>
      </c>
      <c r="U58" s="10">
        <v>0</v>
      </c>
      <c r="Y58" s="37"/>
    </row>
    <row r="59" spans="1:25" s="12" customFormat="1" ht="41.25" customHeight="1">
      <c r="A59" s="18">
        <v>50</v>
      </c>
      <c r="B59" s="19" t="s">
        <v>52</v>
      </c>
      <c r="C59" s="36">
        <v>1</v>
      </c>
      <c r="D59" s="10">
        <v>0</v>
      </c>
      <c r="E59" s="10">
        <v>0</v>
      </c>
      <c r="F59" s="10">
        <v>0</v>
      </c>
      <c r="G59" s="10">
        <v>0</v>
      </c>
      <c r="H59" s="11">
        <v>0</v>
      </c>
      <c r="I59" s="11">
        <v>0</v>
      </c>
      <c r="J59" s="11">
        <v>0</v>
      </c>
      <c r="K59" s="10">
        <v>381</v>
      </c>
      <c r="L59" s="10">
        <v>0</v>
      </c>
      <c r="M59" s="10">
        <v>183</v>
      </c>
      <c r="N59" s="11">
        <v>0</v>
      </c>
      <c r="O59" s="41">
        <v>0</v>
      </c>
      <c r="P59" s="10">
        <v>0</v>
      </c>
      <c r="Q59" s="11">
        <v>0</v>
      </c>
      <c r="R59" s="41">
        <v>0</v>
      </c>
      <c r="S59" s="10">
        <v>0</v>
      </c>
      <c r="T59" s="10">
        <v>0</v>
      </c>
      <c r="U59" s="10">
        <v>0</v>
      </c>
      <c r="Y59" s="37"/>
    </row>
    <row r="60" spans="1:25" s="12" customFormat="1" ht="42" customHeight="1">
      <c r="A60" s="18">
        <v>51</v>
      </c>
      <c r="B60" s="19" t="s">
        <v>18</v>
      </c>
      <c r="C60" s="36">
        <v>1</v>
      </c>
      <c r="D60" s="10">
        <v>0</v>
      </c>
      <c r="E60" s="10">
        <v>0</v>
      </c>
      <c r="F60" s="10">
        <v>0</v>
      </c>
      <c r="G60" s="10">
        <v>0</v>
      </c>
      <c r="H60" s="33">
        <v>0</v>
      </c>
      <c r="I60" s="11">
        <v>0</v>
      </c>
      <c r="J60" s="11">
        <v>0</v>
      </c>
      <c r="K60" s="10">
        <v>0</v>
      </c>
      <c r="L60" s="10">
        <v>0</v>
      </c>
      <c r="M60" s="10">
        <v>5172</v>
      </c>
      <c r="N60" s="11">
        <v>0</v>
      </c>
      <c r="O60" s="41">
        <v>0</v>
      </c>
      <c r="P60" s="10">
        <v>0</v>
      </c>
      <c r="Q60" s="11">
        <v>0</v>
      </c>
      <c r="R60" s="11">
        <v>0</v>
      </c>
      <c r="S60" s="11">
        <v>0</v>
      </c>
      <c r="T60" s="11">
        <v>0</v>
      </c>
      <c r="U60" s="10">
        <v>0</v>
      </c>
      <c r="Y60" s="37"/>
    </row>
    <row r="61" spans="1:25" s="12" customFormat="1" ht="48.75" customHeight="1">
      <c r="A61" s="18">
        <v>52</v>
      </c>
      <c r="B61" s="19" t="s">
        <v>96</v>
      </c>
      <c r="C61" s="36">
        <v>3</v>
      </c>
      <c r="D61" s="10">
        <v>45</v>
      </c>
      <c r="E61" s="10">
        <v>0</v>
      </c>
      <c r="F61" s="10">
        <v>0</v>
      </c>
      <c r="G61" s="10">
        <v>40</v>
      </c>
      <c r="H61" s="10">
        <v>0</v>
      </c>
      <c r="I61" s="11">
        <v>30</v>
      </c>
      <c r="J61" s="11">
        <v>0</v>
      </c>
      <c r="K61" s="10">
        <v>150</v>
      </c>
      <c r="L61" s="10">
        <v>40</v>
      </c>
      <c r="M61" s="10">
        <v>1975</v>
      </c>
      <c r="N61" s="10">
        <v>0</v>
      </c>
      <c r="O61" s="41">
        <v>0</v>
      </c>
      <c r="P61" s="10">
        <v>0</v>
      </c>
      <c r="Q61" s="41">
        <v>0</v>
      </c>
      <c r="R61" s="41">
        <v>0</v>
      </c>
      <c r="S61" s="10">
        <v>0</v>
      </c>
      <c r="T61" s="10">
        <v>0</v>
      </c>
      <c r="U61" s="10">
        <v>0</v>
      </c>
      <c r="Y61" s="37"/>
    </row>
    <row r="62" spans="1:25" s="12" customFormat="1" ht="60" customHeight="1">
      <c r="A62" s="18">
        <v>53</v>
      </c>
      <c r="B62" s="19" t="s">
        <v>125</v>
      </c>
      <c r="C62" s="36">
        <v>1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41">
        <f>513</f>
        <v>513</v>
      </c>
      <c r="J62" s="41">
        <v>0</v>
      </c>
      <c r="K62" s="10">
        <v>0</v>
      </c>
      <c r="L62" s="10">
        <v>0</v>
      </c>
      <c r="M62" s="10">
        <v>0</v>
      </c>
      <c r="N62" s="11">
        <v>0</v>
      </c>
      <c r="O62" s="11">
        <v>0</v>
      </c>
      <c r="P62" s="11">
        <v>0</v>
      </c>
      <c r="Q62" s="41">
        <v>0</v>
      </c>
      <c r="R62" s="41">
        <v>0</v>
      </c>
      <c r="S62" s="11">
        <v>0</v>
      </c>
      <c r="T62" s="11">
        <v>0</v>
      </c>
      <c r="U62" s="10">
        <v>0</v>
      </c>
      <c r="Y62" s="37"/>
    </row>
    <row r="63" spans="1:25" s="12" customFormat="1" ht="40.5" customHeight="1">
      <c r="A63" s="18">
        <v>54</v>
      </c>
      <c r="B63" s="19" t="s">
        <v>107</v>
      </c>
      <c r="C63" s="36">
        <v>1</v>
      </c>
      <c r="D63" s="10">
        <v>0</v>
      </c>
      <c r="E63" s="10">
        <v>0</v>
      </c>
      <c r="F63" s="10">
        <v>0</v>
      </c>
      <c r="G63" s="10">
        <v>0</v>
      </c>
      <c r="H63" s="10">
        <v>19600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0">
        <v>0</v>
      </c>
      <c r="O63" s="11">
        <v>0</v>
      </c>
      <c r="P63" s="10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Y63" s="37"/>
    </row>
    <row r="64" spans="1:25" s="12" customFormat="1" ht="33.75" customHeight="1">
      <c r="A64" s="18">
        <v>55</v>
      </c>
      <c r="B64" s="19" t="s">
        <v>126</v>
      </c>
      <c r="C64" s="36">
        <v>1</v>
      </c>
      <c r="D64" s="10">
        <v>0</v>
      </c>
      <c r="E64" s="10">
        <v>0</v>
      </c>
      <c r="F64" s="10">
        <v>0</v>
      </c>
      <c r="G64" s="10">
        <v>0</v>
      </c>
      <c r="H64" s="11">
        <v>0</v>
      </c>
      <c r="I64" s="11">
        <v>0</v>
      </c>
      <c r="J64" s="11">
        <v>0</v>
      </c>
      <c r="K64" s="10">
        <v>116</v>
      </c>
      <c r="L64" s="10">
        <v>0</v>
      </c>
      <c r="M64" s="10">
        <v>240</v>
      </c>
      <c r="N64" s="11">
        <v>0</v>
      </c>
      <c r="O64" s="11">
        <v>0</v>
      </c>
      <c r="P64" s="10">
        <v>0</v>
      </c>
      <c r="Q64" s="11">
        <v>0</v>
      </c>
      <c r="R64" s="11">
        <v>0</v>
      </c>
      <c r="S64" s="11">
        <v>0</v>
      </c>
      <c r="T64" s="11">
        <v>0</v>
      </c>
      <c r="U64" s="10">
        <v>0</v>
      </c>
      <c r="Y64" s="37"/>
    </row>
    <row r="65" spans="1:25" s="12" customFormat="1" ht="47.25" customHeight="1">
      <c r="A65" s="18">
        <v>56</v>
      </c>
      <c r="B65" s="19" t="s">
        <v>56</v>
      </c>
      <c r="C65" s="36">
        <v>2</v>
      </c>
      <c r="D65" s="10">
        <v>0</v>
      </c>
      <c r="E65" s="10">
        <v>0</v>
      </c>
      <c r="F65" s="10">
        <v>0</v>
      </c>
      <c r="G65" s="10">
        <v>0</v>
      </c>
      <c r="H65" s="11">
        <v>0</v>
      </c>
      <c r="I65" s="11">
        <v>0</v>
      </c>
      <c r="J65" s="11">
        <v>0</v>
      </c>
      <c r="K65" s="10">
        <v>1000</v>
      </c>
      <c r="L65" s="10">
        <v>0</v>
      </c>
      <c r="M65" s="10">
        <v>0</v>
      </c>
      <c r="N65" s="11">
        <v>0</v>
      </c>
      <c r="O65" s="11">
        <v>0</v>
      </c>
      <c r="P65" s="10">
        <v>0</v>
      </c>
      <c r="Q65" s="11">
        <v>0</v>
      </c>
      <c r="R65" s="11">
        <v>0</v>
      </c>
      <c r="S65" s="11">
        <v>0</v>
      </c>
      <c r="T65" s="11">
        <v>0</v>
      </c>
      <c r="U65" s="10">
        <v>0</v>
      </c>
      <c r="Y65" s="37"/>
    </row>
    <row r="66" spans="1:25" s="12" customFormat="1" ht="45" customHeight="1">
      <c r="A66" s="18">
        <v>57</v>
      </c>
      <c r="B66" s="19" t="s">
        <v>127</v>
      </c>
      <c r="C66" s="36">
        <v>1</v>
      </c>
      <c r="D66" s="10">
        <v>20</v>
      </c>
      <c r="E66" s="10">
        <v>327</v>
      </c>
      <c r="F66" s="10">
        <v>20</v>
      </c>
      <c r="G66" s="10">
        <v>0</v>
      </c>
      <c r="H66" s="11">
        <v>0</v>
      </c>
      <c r="I66" s="11">
        <v>0</v>
      </c>
      <c r="J66" s="11">
        <v>0</v>
      </c>
      <c r="K66" s="10">
        <v>0</v>
      </c>
      <c r="L66" s="10">
        <v>0</v>
      </c>
      <c r="M66" s="10">
        <v>0</v>
      </c>
      <c r="N66" s="11">
        <v>0</v>
      </c>
      <c r="O66" s="11">
        <v>0</v>
      </c>
      <c r="P66" s="10">
        <v>0</v>
      </c>
      <c r="Q66" s="11">
        <v>0</v>
      </c>
      <c r="R66" s="11">
        <v>0</v>
      </c>
      <c r="S66" s="11">
        <v>0</v>
      </c>
      <c r="T66" s="11">
        <v>0</v>
      </c>
      <c r="U66" s="10">
        <v>0</v>
      </c>
      <c r="Y66" s="37"/>
    </row>
    <row r="67" spans="1:25" s="12" customFormat="1" ht="50.25" customHeight="1">
      <c r="A67" s="18">
        <v>58</v>
      </c>
      <c r="B67" s="19" t="s">
        <v>97</v>
      </c>
      <c r="C67" s="36">
        <v>2</v>
      </c>
      <c r="D67" s="10">
        <v>0</v>
      </c>
      <c r="E67" s="10">
        <v>0</v>
      </c>
      <c r="F67" s="10">
        <v>0</v>
      </c>
      <c r="G67" s="10">
        <v>0</v>
      </c>
      <c r="H67" s="11">
        <v>0</v>
      </c>
      <c r="I67" s="11">
        <f>0+5</f>
        <v>5</v>
      </c>
      <c r="J67" s="11">
        <v>0</v>
      </c>
      <c r="K67" s="10">
        <v>0</v>
      </c>
      <c r="L67" s="10">
        <v>0</v>
      </c>
      <c r="M67" s="10">
        <v>0</v>
      </c>
      <c r="N67" s="11">
        <v>0</v>
      </c>
      <c r="O67" s="11">
        <v>0</v>
      </c>
      <c r="P67" s="10">
        <v>0</v>
      </c>
      <c r="Q67" s="11">
        <v>0</v>
      </c>
      <c r="R67" s="11">
        <v>0</v>
      </c>
      <c r="S67" s="11">
        <v>0</v>
      </c>
      <c r="T67" s="11">
        <v>0</v>
      </c>
      <c r="U67" s="10">
        <v>0</v>
      </c>
      <c r="Y67" s="37"/>
    </row>
    <row r="68" spans="1:25" s="12" customFormat="1" ht="37.9" customHeight="1">
      <c r="A68" s="18">
        <v>59</v>
      </c>
      <c r="B68" s="19" t="s">
        <v>109</v>
      </c>
      <c r="C68" s="36">
        <v>1</v>
      </c>
      <c r="D68" s="10">
        <v>280</v>
      </c>
      <c r="E68" s="10">
        <v>0</v>
      </c>
      <c r="F68" s="10">
        <v>0</v>
      </c>
      <c r="G68" s="10">
        <v>0</v>
      </c>
      <c r="H68" s="11">
        <v>0</v>
      </c>
      <c r="I68" s="11">
        <v>0</v>
      </c>
      <c r="J68" s="11">
        <v>0</v>
      </c>
      <c r="K68" s="10">
        <v>10731</v>
      </c>
      <c r="L68" s="10">
        <v>0</v>
      </c>
      <c r="M68" s="10">
        <v>2400</v>
      </c>
      <c r="N68" s="11">
        <v>0</v>
      </c>
      <c r="O68" s="11">
        <v>0</v>
      </c>
      <c r="P68" s="10">
        <v>0</v>
      </c>
      <c r="Q68" s="11">
        <v>0</v>
      </c>
      <c r="R68" s="11">
        <v>0</v>
      </c>
      <c r="S68" s="11">
        <v>0</v>
      </c>
      <c r="T68" s="11">
        <v>0</v>
      </c>
      <c r="U68" s="10">
        <v>0</v>
      </c>
      <c r="Y68" s="37"/>
    </row>
    <row r="69" spans="1:25" s="12" customFormat="1" ht="39.75" customHeight="1">
      <c r="A69" s="18">
        <v>60</v>
      </c>
      <c r="B69" s="19" t="s">
        <v>129</v>
      </c>
      <c r="C69" s="36">
        <v>1</v>
      </c>
      <c r="D69" s="10">
        <v>0</v>
      </c>
      <c r="E69" s="10">
        <v>0</v>
      </c>
      <c r="F69" s="10">
        <v>0</v>
      </c>
      <c r="G69" s="10">
        <v>0</v>
      </c>
      <c r="H69" s="40">
        <v>3500</v>
      </c>
      <c r="I69" s="11">
        <v>0</v>
      </c>
      <c r="J69" s="11">
        <v>0</v>
      </c>
      <c r="K69" s="10">
        <v>0</v>
      </c>
      <c r="L69" s="10">
        <v>0</v>
      </c>
      <c r="M69" s="10">
        <v>0</v>
      </c>
      <c r="N69" s="11">
        <v>0</v>
      </c>
      <c r="O69" s="11">
        <v>0</v>
      </c>
      <c r="P69" s="10">
        <v>0</v>
      </c>
      <c r="Q69" s="11">
        <v>0</v>
      </c>
      <c r="R69" s="11">
        <v>0</v>
      </c>
      <c r="S69" s="11">
        <v>0</v>
      </c>
      <c r="T69" s="11">
        <v>0</v>
      </c>
      <c r="U69" s="10">
        <v>0</v>
      </c>
      <c r="V69" s="12" t="s">
        <v>110</v>
      </c>
      <c r="Y69" s="37"/>
    </row>
    <row r="70" spans="1:25" s="12" customFormat="1" ht="43.15" customHeight="1">
      <c r="A70" s="18">
        <v>61</v>
      </c>
      <c r="B70" s="19" t="s">
        <v>128</v>
      </c>
      <c r="C70" s="36">
        <v>2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1">
        <v>2</v>
      </c>
      <c r="J70" s="11">
        <v>0</v>
      </c>
      <c r="K70" s="10">
        <v>0</v>
      </c>
      <c r="L70" s="10">
        <v>0</v>
      </c>
      <c r="M70" s="10">
        <v>0</v>
      </c>
      <c r="N70" s="11">
        <v>0</v>
      </c>
      <c r="O70" s="11">
        <v>0</v>
      </c>
      <c r="P70" s="10">
        <v>0</v>
      </c>
      <c r="Q70" s="11">
        <v>0</v>
      </c>
      <c r="R70" s="11">
        <v>0</v>
      </c>
      <c r="S70" s="11">
        <v>0</v>
      </c>
      <c r="T70" s="11">
        <v>0</v>
      </c>
      <c r="U70" s="10">
        <v>0</v>
      </c>
      <c r="V70" s="33">
        <v>100</v>
      </c>
      <c r="Y70" s="37"/>
    </row>
    <row r="71" spans="1:25" s="12" customFormat="1" ht="39.75" customHeight="1">
      <c r="A71" s="18">
        <v>62</v>
      </c>
      <c r="B71" s="19" t="s">
        <v>130</v>
      </c>
      <c r="C71" s="36">
        <v>2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35">
        <v>0</v>
      </c>
      <c r="J71" s="11">
        <v>0</v>
      </c>
      <c r="K71" s="10">
        <v>0</v>
      </c>
      <c r="L71" s="10">
        <v>0</v>
      </c>
      <c r="M71" s="10">
        <v>0</v>
      </c>
      <c r="N71" s="11">
        <v>0</v>
      </c>
      <c r="O71" s="11">
        <v>0</v>
      </c>
      <c r="P71" s="10">
        <v>0</v>
      </c>
      <c r="Q71" s="11">
        <v>0</v>
      </c>
      <c r="R71" s="11">
        <v>0</v>
      </c>
      <c r="S71" s="11">
        <v>0</v>
      </c>
      <c r="T71" s="11">
        <v>0</v>
      </c>
      <c r="U71" s="10">
        <v>0</v>
      </c>
      <c r="V71" s="18">
        <f>0+200</f>
        <v>200</v>
      </c>
      <c r="Y71" s="37"/>
    </row>
    <row r="72" spans="1:25" s="12" customFormat="1" ht="43.15" customHeight="1">
      <c r="A72" s="18">
        <v>63</v>
      </c>
      <c r="B72" s="19" t="s">
        <v>131</v>
      </c>
      <c r="C72" s="36">
        <v>2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35">
        <v>2</v>
      </c>
      <c r="J72" s="11">
        <v>0</v>
      </c>
      <c r="K72" s="10">
        <v>0</v>
      </c>
      <c r="L72" s="10">
        <v>0</v>
      </c>
      <c r="M72" s="10">
        <v>0</v>
      </c>
      <c r="N72" s="11">
        <v>0</v>
      </c>
      <c r="O72" s="11">
        <v>0</v>
      </c>
      <c r="P72" s="10">
        <v>0</v>
      </c>
      <c r="Q72" s="11">
        <v>0</v>
      </c>
      <c r="R72" s="11">
        <v>0</v>
      </c>
      <c r="S72" s="11">
        <v>0</v>
      </c>
      <c r="T72" s="11">
        <v>0</v>
      </c>
      <c r="U72" s="10">
        <v>0</v>
      </c>
      <c r="V72" s="18">
        <f>0+100</f>
        <v>100</v>
      </c>
      <c r="Y72" s="37"/>
    </row>
    <row r="73" spans="1:25" s="12" customFormat="1" ht="44.45" customHeight="1">
      <c r="A73" s="18">
        <v>64</v>
      </c>
      <c r="B73" s="19" t="s">
        <v>132</v>
      </c>
      <c r="C73" s="36">
        <v>2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  <c r="I73" s="35">
        <v>2</v>
      </c>
      <c r="J73" s="11">
        <v>0</v>
      </c>
      <c r="K73" s="10">
        <v>0</v>
      </c>
      <c r="L73" s="10">
        <v>0</v>
      </c>
      <c r="M73" s="10">
        <v>0</v>
      </c>
      <c r="N73" s="11">
        <v>0</v>
      </c>
      <c r="O73" s="11">
        <v>0</v>
      </c>
      <c r="P73" s="10">
        <v>0</v>
      </c>
      <c r="Q73" s="11">
        <v>0</v>
      </c>
      <c r="R73" s="11">
        <v>0</v>
      </c>
      <c r="S73" s="11">
        <v>0</v>
      </c>
      <c r="T73" s="11">
        <v>0</v>
      </c>
      <c r="U73" s="10">
        <v>0</v>
      </c>
      <c r="V73" s="18">
        <f>0+150</f>
        <v>150</v>
      </c>
      <c r="Y73" s="37"/>
    </row>
    <row r="74" spans="1:25" s="22" customFormat="1" ht="32.450000000000003" customHeight="1">
      <c r="A74" s="20"/>
      <c r="B74" s="14" t="s">
        <v>38</v>
      </c>
      <c r="C74" s="20"/>
      <c r="D74" s="21">
        <f>SUM(D10:D73)</f>
        <v>173061</v>
      </c>
      <c r="E74" s="21">
        <f t="shared" ref="E74:U74" si="0">SUM(E10:E73)</f>
        <v>74470.200000000012</v>
      </c>
      <c r="F74" s="21">
        <f t="shared" si="0"/>
        <v>4487.4939759036142</v>
      </c>
      <c r="G74" s="21">
        <f t="shared" si="0"/>
        <v>5366</v>
      </c>
      <c r="H74" s="21">
        <f t="shared" si="0"/>
        <v>58525</v>
      </c>
      <c r="I74" s="21">
        <f t="shared" si="0"/>
        <v>60255</v>
      </c>
      <c r="J74" s="21">
        <f t="shared" si="0"/>
        <v>184</v>
      </c>
      <c r="K74" s="21">
        <f t="shared" si="0"/>
        <v>2359973</v>
      </c>
      <c r="L74" s="21">
        <f>SUM(L10:L73)</f>
        <v>562377</v>
      </c>
      <c r="M74" s="21">
        <f>SUM(M10:M73)</f>
        <v>1988403</v>
      </c>
      <c r="N74" s="21">
        <f t="shared" si="0"/>
        <v>8350</v>
      </c>
      <c r="O74" s="21">
        <f>SUM(O10:O73)</f>
        <v>301273</v>
      </c>
      <c r="P74" s="21">
        <f t="shared" si="0"/>
        <v>15250</v>
      </c>
      <c r="Q74" s="21">
        <f t="shared" si="0"/>
        <v>4206</v>
      </c>
      <c r="R74" s="21">
        <f t="shared" si="0"/>
        <v>680038</v>
      </c>
      <c r="S74" s="21">
        <f t="shared" si="0"/>
        <v>279027</v>
      </c>
      <c r="T74" s="21">
        <f t="shared" si="0"/>
        <v>401011</v>
      </c>
      <c r="U74" s="21">
        <f t="shared" si="0"/>
        <v>168408</v>
      </c>
      <c r="Y74" s="38"/>
    </row>
    <row r="75" spans="1:25" s="83" customFormat="1" ht="15">
      <c r="B75" s="84" t="s">
        <v>133</v>
      </c>
      <c r="C75" s="85"/>
      <c r="D75" s="86"/>
    </row>
    <row r="76" spans="1:25" s="83" customFormat="1" ht="5.45" customHeight="1">
      <c r="B76" s="322" t="s">
        <v>134</v>
      </c>
      <c r="C76" s="322"/>
      <c r="D76" s="322"/>
      <c r="E76" s="322"/>
      <c r="F76" s="322"/>
      <c r="G76" s="322"/>
      <c r="H76" s="322"/>
      <c r="I76" s="322"/>
      <c r="J76" s="322"/>
      <c r="K76" s="322"/>
      <c r="L76" s="322"/>
      <c r="M76" s="322"/>
      <c r="N76" s="322"/>
      <c r="O76" s="322"/>
      <c r="P76" s="322"/>
      <c r="Q76" s="322"/>
      <c r="R76" s="322"/>
      <c r="S76" s="322"/>
      <c r="T76" s="322"/>
      <c r="U76" s="322"/>
    </row>
    <row r="77" spans="1:25" s="83" customFormat="1" ht="88.9" customHeight="1">
      <c r="B77" s="319" t="s">
        <v>139</v>
      </c>
      <c r="C77" s="319"/>
      <c r="D77" s="319"/>
      <c r="E77" s="319"/>
      <c r="F77" s="319"/>
      <c r="G77" s="319"/>
      <c r="H77" s="319"/>
      <c r="I77" s="319"/>
      <c r="J77" s="319"/>
      <c r="K77" s="319"/>
      <c r="L77" s="319"/>
      <c r="M77" s="319"/>
      <c r="N77" s="319"/>
      <c r="O77" s="319"/>
      <c r="P77" s="319"/>
      <c r="Q77" s="319"/>
      <c r="R77" s="319"/>
      <c r="S77" s="319"/>
      <c r="T77" s="319"/>
      <c r="U77" s="319"/>
    </row>
    <row r="78" spans="1:25" s="83" customFormat="1" ht="18.75">
      <c r="B78" s="84" t="s">
        <v>140</v>
      </c>
      <c r="C78" s="85"/>
      <c r="D78" s="86"/>
    </row>
    <row r="79" spans="1:25" s="83" customFormat="1" ht="15">
      <c r="B79" s="84"/>
      <c r="C79" s="85"/>
      <c r="D79" s="86"/>
    </row>
    <row r="80" spans="1:25" s="2" customFormat="1">
      <c r="B80" s="13"/>
      <c r="C80" s="25"/>
      <c r="D80" s="3"/>
      <c r="G80" s="42"/>
      <c r="Y80" s="39"/>
    </row>
    <row r="81" spans="2:21">
      <c r="B81" s="15" t="s">
        <v>116</v>
      </c>
      <c r="D81" s="8">
        <v>173061</v>
      </c>
      <c r="I81" s="46">
        <v>60255</v>
      </c>
      <c r="K81" s="45">
        <v>2359973</v>
      </c>
      <c r="L81" s="45">
        <v>562377</v>
      </c>
      <c r="M81" s="45">
        <v>1988403</v>
      </c>
      <c r="O81" s="44"/>
    </row>
    <row r="82" spans="2:21">
      <c r="B82" s="15" t="s">
        <v>117</v>
      </c>
      <c r="D82" s="34">
        <f>D74-D81</f>
        <v>0</v>
      </c>
      <c r="E82" s="34"/>
      <c r="F82" s="34"/>
      <c r="G82" s="34"/>
      <c r="H82" s="34"/>
      <c r="I82" s="34">
        <f>I74-I81</f>
        <v>0</v>
      </c>
      <c r="K82" s="51">
        <f>K74-K81</f>
        <v>0</v>
      </c>
      <c r="L82" s="51">
        <f>L74-L81</f>
        <v>0</v>
      </c>
      <c r="M82" s="51">
        <f>M74-M81</f>
        <v>0</v>
      </c>
    </row>
    <row r="83" spans="2:21">
      <c r="B83" s="15">
        <v>1004244</v>
      </c>
      <c r="C83" s="26" t="s">
        <v>118</v>
      </c>
      <c r="D83" s="47">
        <f>D74/B83</f>
        <v>0.17232963303738932</v>
      </c>
      <c r="E83" s="49">
        <f>E74/B83</f>
        <v>7.4155484125371929E-2</v>
      </c>
      <c r="F83" s="47"/>
      <c r="G83" s="48">
        <f>G74/B83</f>
        <v>5.3433229374534475E-3</v>
      </c>
      <c r="H83" s="50"/>
      <c r="I83" s="50">
        <f>I74/B83</f>
        <v>6.0000358478616747E-2</v>
      </c>
      <c r="J83" s="47"/>
      <c r="K83" s="52">
        <f>K74/B83</f>
        <v>2.3499996016904259</v>
      </c>
      <c r="L83" s="52">
        <f>L74/B83</f>
        <v>0.56000035847861673</v>
      </c>
      <c r="M83" s="52">
        <f>M74/B83</f>
        <v>1.9799998805071277</v>
      </c>
      <c r="N83" s="47"/>
      <c r="O83" s="53">
        <f>O74/B83</f>
        <v>0.29999980084521294</v>
      </c>
    </row>
    <row r="84" spans="2:21">
      <c r="U84" s="82"/>
    </row>
    <row r="85" spans="2:21">
      <c r="D85" s="8">
        <v>173061</v>
      </c>
      <c r="E85" s="1">
        <v>73810.200000000012</v>
      </c>
      <c r="F85" s="1">
        <v>4447.4819277108436</v>
      </c>
      <c r="G85" s="1">
        <v>4780</v>
      </c>
      <c r="H85" s="1">
        <v>58525</v>
      </c>
      <c r="I85" s="1">
        <v>60255</v>
      </c>
      <c r="J85" s="1">
        <v>770</v>
      </c>
      <c r="K85" s="1">
        <v>2359973</v>
      </c>
      <c r="L85" s="1">
        <v>562377</v>
      </c>
      <c r="M85" s="1">
        <v>1988403</v>
      </c>
      <c r="N85" s="1">
        <v>8350</v>
      </c>
      <c r="O85" s="1">
        <v>301273</v>
      </c>
    </row>
    <row r="86" spans="2:21">
      <c r="G86" s="9">
        <f>G74+J74</f>
        <v>5550</v>
      </c>
    </row>
  </sheetData>
  <mergeCells count="30">
    <mergeCell ref="R1:U1"/>
    <mergeCell ref="R2:U2"/>
    <mergeCell ref="K6:K8"/>
    <mergeCell ref="L6:L8"/>
    <mergeCell ref="A3:U3"/>
    <mergeCell ref="A4:A8"/>
    <mergeCell ref="B4:B8"/>
    <mergeCell ref="C4:C8"/>
    <mergeCell ref="F5:F8"/>
    <mergeCell ref="O5:O8"/>
    <mergeCell ref="R5:U5"/>
    <mergeCell ref="D4:O4"/>
    <mergeCell ref="H5:H8"/>
    <mergeCell ref="K5:M5"/>
    <mergeCell ref="P5:P8"/>
    <mergeCell ref="P4:U4"/>
    <mergeCell ref="B77:U77"/>
    <mergeCell ref="U6:U8"/>
    <mergeCell ref="Q5:Q8"/>
    <mergeCell ref="I5:I8"/>
    <mergeCell ref="J5:J8"/>
    <mergeCell ref="G5:G8"/>
    <mergeCell ref="T6:T8"/>
    <mergeCell ref="R6:R8"/>
    <mergeCell ref="D5:D8"/>
    <mergeCell ref="N5:N8"/>
    <mergeCell ref="E5:E8"/>
    <mergeCell ref="S6:S8"/>
    <mergeCell ref="M6:M8"/>
    <mergeCell ref="B76:U76"/>
  </mergeCells>
  <pageMargins left="0.7" right="0.7" top="0.75" bottom="0.75" header="0.3" footer="0.3"/>
  <pageSetup paperSize="9" scale="53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0"/>
  <sheetViews>
    <sheetView view="pageBreakPreview" zoomScale="80" zoomScaleNormal="60" zoomScaleSheetLayoutView="80" workbookViewId="0">
      <selection activeCell="R6" sqref="R7:R9"/>
    </sheetView>
  </sheetViews>
  <sheetFormatPr defaultColWidth="8.85546875" defaultRowHeight="18.75"/>
  <cols>
    <col min="1" max="1" width="8.85546875" style="181"/>
    <col min="2" max="2" width="121.85546875" style="181" customWidth="1"/>
    <col min="3" max="3" width="10.7109375" style="181" bestFit="1" customWidth="1"/>
    <col min="4" max="4" width="9.7109375" style="181" customWidth="1"/>
    <col min="5" max="5" width="16.5703125" style="181" bestFit="1" customWidth="1"/>
    <col min="6" max="6" width="16.42578125" style="181" customWidth="1"/>
    <col min="7" max="7" width="8.85546875" style="181" customWidth="1"/>
    <col min="8" max="16384" width="8.85546875" style="181"/>
  </cols>
  <sheetData>
    <row r="1" spans="1:6" ht="18" customHeight="1">
      <c r="A1" s="412" t="s">
        <v>309</v>
      </c>
      <c r="B1" s="412"/>
      <c r="C1" s="412"/>
      <c r="D1" s="412"/>
      <c r="E1" s="412"/>
      <c r="F1" s="412"/>
    </row>
    <row r="2" spans="1:6">
      <c r="A2" s="412"/>
      <c r="B2" s="412"/>
      <c r="C2" s="412"/>
      <c r="D2" s="412"/>
      <c r="E2" s="412"/>
      <c r="F2" s="412"/>
    </row>
    <row r="3" spans="1:6" ht="18" customHeight="1">
      <c r="A3" s="413" t="s">
        <v>314</v>
      </c>
      <c r="B3" s="413"/>
      <c r="C3" s="413"/>
      <c r="D3" s="413"/>
      <c r="E3" s="413"/>
      <c r="F3" s="413"/>
    </row>
    <row r="4" spans="1:6" ht="58.15" customHeight="1">
      <c r="A4" s="414"/>
      <c r="B4" s="414"/>
      <c r="C4" s="414"/>
      <c r="D4" s="414"/>
      <c r="E4" s="414"/>
      <c r="F4" s="414"/>
    </row>
    <row r="5" spans="1:6" ht="36" customHeight="1">
      <c r="A5" s="415" t="s">
        <v>179</v>
      </c>
      <c r="B5" s="415" t="s">
        <v>83</v>
      </c>
      <c r="C5" s="417" t="s">
        <v>180</v>
      </c>
      <c r="D5" s="417"/>
      <c r="E5" s="417"/>
      <c r="F5" s="449" t="s">
        <v>181</v>
      </c>
    </row>
    <row r="6" spans="1:6" ht="25.9" customHeight="1">
      <c r="A6" s="416"/>
      <c r="B6" s="416"/>
      <c r="C6" s="194" t="s">
        <v>182</v>
      </c>
      <c r="D6" s="194" t="s">
        <v>183</v>
      </c>
      <c r="E6" s="194" t="s">
        <v>184</v>
      </c>
      <c r="F6" s="450"/>
    </row>
    <row r="7" spans="1:6">
      <c r="A7" s="196">
        <v>1</v>
      </c>
      <c r="B7" s="182" t="s">
        <v>51</v>
      </c>
      <c r="C7" s="196">
        <v>10443</v>
      </c>
      <c r="D7" s="196">
        <v>10443</v>
      </c>
      <c r="E7" s="196">
        <v>0</v>
      </c>
      <c r="F7" s="196" t="s">
        <v>185</v>
      </c>
    </row>
    <row r="8" spans="1:6">
      <c r="A8" s="196">
        <v>2</v>
      </c>
      <c r="B8" s="182" t="s">
        <v>31</v>
      </c>
      <c r="C8" s="196">
        <v>3552</v>
      </c>
      <c r="D8" s="196">
        <v>3552</v>
      </c>
      <c r="E8" s="196">
        <v>0</v>
      </c>
      <c r="F8" s="196" t="s">
        <v>185</v>
      </c>
    </row>
    <row r="9" spans="1:6">
      <c r="A9" s="196">
        <v>3</v>
      </c>
      <c r="B9" s="182" t="s">
        <v>22</v>
      </c>
      <c r="C9" s="196">
        <v>3499</v>
      </c>
      <c r="D9" s="196">
        <v>3499</v>
      </c>
      <c r="E9" s="196">
        <v>0</v>
      </c>
      <c r="F9" s="196" t="s">
        <v>185</v>
      </c>
    </row>
    <row r="10" spans="1:6">
      <c r="A10" s="196">
        <v>4</v>
      </c>
      <c r="B10" s="182" t="s">
        <v>186</v>
      </c>
      <c r="C10" s="196">
        <v>0</v>
      </c>
      <c r="D10" s="196">
        <v>0</v>
      </c>
      <c r="E10" s="196">
        <v>0</v>
      </c>
      <c r="F10" s="196" t="s">
        <v>187</v>
      </c>
    </row>
    <row r="11" spans="1:6" ht="36" customHeight="1">
      <c r="A11" s="196">
        <v>5</v>
      </c>
      <c r="B11" s="197" t="s">
        <v>147</v>
      </c>
      <c r="C11" s="196">
        <v>2054</v>
      </c>
      <c r="D11" s="196">
        <v>0</v>
      </c>
      <c r="E11" s="196">
        <v>2054</v>
      </c>
      <c r="F11" s="196" t="s">
        <v>187</v>
      </c>
    </row>
    <row r="12" spans="1:6">
      <c r="A12" s="196">
        <v>6</v>
      </c>
      <c r="B12" s="182" t="s">
        <v>188</v>
      </c>
      <c r="C12" s="196">
        <v>7000</v>
      </c>
      <c r="D12" s="196">
        <v>7000</v>
      </c>
      <c r="E12" s="196">
        <v>0</v>
      </c>
      <c r="F12" s="196" t="s">
        <v>187</v>
      </c>
    </row>
    <row r="13" spans="1:6">
      <c r="A13" s="196">
        <v>7</v>
      </c>
      <c r="B13" s="182" t="s">
        <v>189</v>
      </c>
      <c r="C13" s="196">
        <v>17500</v>
      </c>
      <c r="D13" s="196">
        <v>17500</v>
      </c>
      <c r="E13" s="196">
        <v>0</v>
      </c>
      <c r="F13" s="196" t="s">
        <v>187</v>
      </c>
    </row>
    <row r="14" spans="1:6">
      <c r="A14" s="196">
        <v>8</v>
      </c>
      <c r="B14" s="182" t="s">
        <v>190</v>
      </c>
      <c r="C14" s="196">
        <v>3500</v>
      </c>
      <c r="D14" s="196">
        <v>3500</v>
      </c>
      <c r="E14" s="196">
        <v>0</v>
      </c>
      <c r="F14" s="196" t="s">
        <v>187</v>
      </c>
    </row>
    <row r="15" spans="1:6">
      <c r="A15" s="182"/>
      <c r="B15" s="182" t="s">
        <v>191</v>
      </c>
      <c r="C15" s="195">
        <v>47548</v>
      </c>
      <c r="D15" s="195">
        <v>45494</v>
      </c>
      <c r="E15" s="195">
        <v>2054</v>
      </c>
      <c r="F15" s="196"/>
    </row>
    <row r="16" spans="1:6" hidden="1">
      <c r="C16" s="183">
        <v>92331.199999999997</v>
      </c>
      <c r="D16" s="184"/>
      <c r="E16" s="184"/>
    </row>
    <row r="17" spans="3:6" hidden="1">
      <c r="C17" s="184" t="s">
        <v>192</v>
      </c>
      <c r="D17" s="184" t="s">
        <v>193</v>
      </c>
      <c r="E17" s="184"/>
    </row>
    <row r="18" spans="3:6" hidden="1">
      <c r="C18" s="184"/>
      <c r="D18" s="184"/>
      <c r="E18" s="184"/>
    </row>
    <row r="19" spans="3:6" hidden="1">
      <c r="C19" s="181" t="e">
        <v>#DIV/0!</v>
      </c>
      <c r="D19" s="181">
        <v>0</v>
      </c>
    </row>
    <row r="20" spans="3:6" hidden="1">
      <c r="C20" s="181" t="e">
        <v>#DIV/0!</v>
      </c>
      <c r="D20" s="181">
        <v>0</v>
      </c>
    </row>
    <row r="21" spans="3:6" hidden="1"/>
    <row r="22" spans="3:6" hidden="1">
      <c r="C22" s="181">
        <v>58525</v>
      </c>
    </row>
    <row r="23" spans="3:6" hidden="1">
      <c r="C23" s="181">
        <v>8959</v>
      </c>
      <c r="D23" s="181" t="s">
        <v>194</v>
      </c>
      <c r="F23" s="184"/>
    </row>
    <row r="24" spans="3:6" hidden="1">
      <c r="C24" s="185">
        <v>54950</v>
      </c>
      <c r="D24" s="185"/>
      <c r="E24" s="185"/>
    </row>
    <row r="25" spans="3:6" hidden="1">
      <c r="C25" s="187">
        <v>3500</v>
      </c>
      <c r="D25" s="187" t="s">
        <v>194</v>
      </c>
      <c r="E25" s="185"/>
    </row>
    <row r="26" spans="3:6" hidden="1">
      <c r="C26" s="188">
        <v>57455</v>
      </c>
      <c r="D26" s="189"/>
      <c r="E26" s="190"/>
    </row>
    <row r="27" spans="3:6" hidden="1">
      <c r="C27" s="188">
        <v>3500</v>
      </c>
      <c r="D27" s="187" t="s">
        <v>194</v>
      </c>
      <c r="E27" s="185"/>
    </row>
    <row r="28" spans="3:6" hidden="1">
      <c r="C28" s="191"/>
      <c r="D28" s="192"/>
      <c r="E28" s="186"/>
    </row>
    <row r="29" spans="3:6" hidden="1"/>
    <row r="30" spans="3:6" hidden="1">
      <c r="C30" s="193">
        <v>42765.2</v>
      </c>
      <c r="D30" s="193">
        <v>122.1862857142857</v>
      </c>
      <c r="E30" s="181" t="s">
        <v>195</v>
      </c>
    </row>
  </sheetData>
  <mergeCells count="6">
    <mergeCell ref="A1:F2"/>
    <mergeCell ref="A3:F4"/>
    <mergeCell ref="A5:A6"/>
    <mergeCell ref="B5:B6"/>
    <mergeCell ref="C5:E5"/>
    <mergeCell ref="F5:F6"/>
  </mergeCells>
  <pageMargins left="0.11811023622047245" right="0.11811023622047245" top="0.74803149606299213" bottom="0.74803149606299213" header="0.31496062992125984" footer="0.31496062992125984"/>
  <pageSetup paperSize="9" scale="7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view="pageBreakPreview" zoomScale="80" zoomScaleNormal="80" zoomScaleSheetLayoutView="80" workbookViewId="0">
      <pane xSplit="1" ySplit="9" topLeftCell="B10" activePane="bottomRight" state="frozen"/>
      <selection activeCell="R6" sqref="R7:R9"/>
      <selection pane="topRight" activeCell="R6" sqref="R7:R9"/>
      <selection pane="bottomLeft" activeCell="R6" sqref="R7:R9"/>
      <selection pane="bottomRight" activeCell="R6" sqref="R7:R9"/>
    </sheetView>
  </sheetViews>
  <sheetFormatPr defaultRowHeight="15.75"/>
  <cols>
    <col min="1" max="1" width="41" style="210" customWidth="1"/>
    <col min="2" max="2" width="10.5703125" style="210" customWidth="1"/>
    <col min="3" max="3" width="14.140625" style="210" customWidth="1"/>
    <col min="4" max="4" width="9.140625" style="210" customWidth="1"/>
    <col min="5" max="5" width="25.42578125" style="210" customWidth="1"/>
    <col min="6" max="6" width="13.7109375" style="210" customWidth="1"/>
    <col min="7" max="8" width="9.140625" style="210" customWidth="1"/>
    <col min="9" max="14" width="9.42578125" style="210" bestFit="1" customWidth="1"/>
    <col min="15" max="15" width="11.28515625" style="210" customWidth="1"/>
    <col min="16" max="16" width="9.42578125" style="210" bestFit="1" customWidth="1"/>
    <col min="17" max="17" width="10.42578125" style="210" bestFit="1" customWidth="1"/>
    <col min="18" max="18" width="9.85546875" style="211" bestFit="1" customWidth="1"/>
    <col min="19" max="16384" width="9.140625" style="210"/>
  </cols>
  <sheetData>
    <row r="1" spans="1:18">
      <c r="P1" s="418" t="s">
        <v>308</v>
      </c>
      <c r="Q1" s="418"/>
    </row>
    <row r="2" spans="1:18" ht="21.75" customHeight="1">
      <c r="A2" s="419" t="s">
        <v>290</v>
      </c>
      <c r="B2" s="419"/>
      <c r="C2" s="419"/>
      <c r="D2" s="419"/>
      <c r="E2" s="419"/>
      <c r="F2" s="419"/>
      <c r="G2" s="419"/>
      <c r="H2" s="419"/>
      <c r="I2" s="419"/>
      <c r="J2" s="419"/>
      <c r="K2" s="419"/>
      <c r="L2" s="419"/>
      <c r="M2" s="419"/>
      <c r="N2" s="419"/>
      <c r="O2" s="419"/>
      <c r="P2" s="419"/>
      <c r="Q2" s="419"/>
      <c r="R2" s="419"/>
    </row>
    <row r="3" spans="1:18" ht="16.5" thickBot="1">
      <c r="A3" s="212"/>
      <c r="B3" s="428" t="s">
        <v>291</v>
      </c>
      <c r="C3" s="428"/>
      <c r="D3" s="428"/>
      <c r="E3" s="428"/>
      <c r="F3" s="428"/>
      <c r="G3" s="428"/>
      <c r="H3" s="428"/>
      <c r="I3" s="428"/>
      <c r="J3" s="428"/>
      <c r="K3" s="428"/>
      <c r="L3" s="428"/>
      <c r="M3" s="428"/>
      <c r="N3" s="428"/>
      <c r="O3" s="428"/>
      <c r="P3" s="428"/>
    </row>
    <row r="4" spans="1:18" ht="15" customHeight="1">
      <c r="A4" s="422" t="s">
        <v>83</v>
      </c>
      <c r="B4" s="425" t="s">
        <v>292</v>
      </c>
      <c r="C4" s="425"/>
      <c r="D4" s="425"/>
      <c r="E4" s="429" t="s">
        <v>293</v>
      </c>
      <c r="F4" s="429"/>
      <c r="G4" s="429"/>
      <c r="H4" s="429"/>
      <c r="I4" s="434" t="s">
        <v>204</v>
      </c>
      <c r="J4" s="434"/>
      <c r="K4" s="434"/>
      <c r="L4" s="434"/>
      <c r="M4" s="434"/>
      <c r="N4" s="434"/>
      <c r="O4" s="434"/>
      <c r="P4" s="434"/>
      <c r="Q4" s="434"/>
      <c r="R4" s="435"/>
    </row>
    <row r="5" spans="1:18" ht="15" customHeight="1">
      <c r="A5" s="423"/>
      <c r="B5" s="426"/>
      <c r="C5" s="426"/>
      <c r="D5" s="426"/>
      <c r="E5" s="427"/>
      <c r="F5" s="427"/>
      <c r="G5" s="427"/>
      <c r="H5" s="427"/>
      <c r="I5" s="436"/>
      <c r="J5" s="436"/>
      <c r="K5" s="436"/>
      <c r="L5" s="436"/>
      <c r="M5" s="436"/>
      <c r="N5" s="436"/>
      <c r="O5" s="436"/>
      <c r="P5" s="436"/>
      <c r="Q5" s="436"/>
      <c r="R5" s="437"/>
    </row>
    <row r="6" spans="1:18" ht="15" customHeight="1">
      <c r="A6" s="423"/>
      <c r="B6" s="426"/>
      <c r="C6" s="426"/>
      <c r="D6" s="426"/>
      <c r="E6" s="427"/>
      <c r="F6" s="427"/>
      <c r="G6" s="427"/>
      <c r="H6" s="427"/>
      <c r="I6" s="436"/>
      <c r="J6" s="436"/>
      <c r="K6" s="436"/>
      <c r="L6" s="436"/>
      <c r="M6" s="436"/>
      <c r="N6" s="436"/>
      <c r="O6" s="436"/>
      <c r="P6" s="436"/>
      <c r="Q6" s="436"/>
      <c r="R6" s="437"/>
    </row>
    <row r="7" spans="1:18" ht="15" customHeight="1">
      <c r="A7" s="423"/>
      <c r="B7" s="426"/>
      <c r="C7" s="426"/>
      <c r="D7" s="426"/>
      <c r="E7" s="427"/>
      <c r="F7" s="427"/>
      <c r="G7" s="427"/>
      <c r="H7" s="427"/>
      <c r="I7" s="436"/>
      <c r="J7" s="436"/>
      <c r="K7" s="436"/>
      <c r="L7" s="436"/>
      <c r="M7" s="436"/>
      <c r="N7" s="436"/>
      <c r="O7" s="436"/>
      <c r="P7" s="436"/>
      <c r="Q7" s="436"/>
      <c r="R7" s="437"/>
    </row>
    <row r="8" spans="1:18" ht="57" customHeight="1">
      <c r="A8" s="423"/>
      <c r="B8" s="420" t="s">
        <v>294</v>
      </c>
      <c r="C8" s="420" t="s">
        <v>295</v>
      </c>
      <c r="D8" s="420" t="s">
        <v>296</v>
      </c>
      <c r="E8" s="420" t="s">
        <v>297</v>
      </c>
      <c r="F8" s="420" t="s">
        <v>298</v>
      </c>
      <c r="G8" s="420" t="s">
        <v>299</v>
      </c>
      <c r="H8" s="420" t="s">
        <v>296</v>
      </c>
      <c r="I8" s="420" t="s">
        <v>300</v>
      </c>
      <c r="J8" s="420" t="s">
        <v>301</v>
      </c>
      <c r="K8" s="420" t="s">
        <v>302</v>
      </c>
      <c r="L8" s="427" t="s">
        <v>303</v>
      </c>
      <c r="M8" s="427"/>
      <c r="N8" s="427"/>
      <c r="O8" s="430" t="s">
        <v>304</v>
      </c>
      <c r="P8" s="420" t="s">
        <v>305</v>
      </c>
      <c r="Q8" s="320" t="s">
        <v>306</v>
      </c>
      <c r="R8" s="432" t="s">
        <v>296</v>
      </c>
    </row>
    <row r="9" spans="1:18" ht="138" customHeight="1" thickBot="1">
      <c r="A9" s="424"/>
      <c r="B9" s="421"/>
      <c r="C9" s="421"/>
      <c r="D9" s="421"/>
      <c r="E9" s="421"/>
      <c r="F9" s="421"/>
      <c r="G9" s="421"/>
      <c r="H9" s="421"/>
      <c r="I9" s="421"/>
      <c r="J9" s="421"/>
      <c r="K9" s="421"/>
      <c r="L9" s="208" t="s">
        <v>183</v>
      </c>
      <c r="M9" s="208" t="s">
        <v>194</v>
      </c>
      <c r="N9" s="208" t="s">
        <v>182</v>
      </c>
      <c r="O9" s="431"/>
      <c r="P9" s="421"/>
      <c r="Q9" s="438"/>
      <c r="R9" s="433"/>
    </row>
    <row r="10" spans="1:18" ht="47.25">
      <c r="A10" s="203" t="s">
        <v>99</v>
      </c>
      <c r="B10" s="213">
        <v>514</v>
      </c>
      <c r="C10" s="213">
        <v>376</v>
      </c>
      <c r="D10" s="213">
        <v>890</v>
      </c>
      <c r="E10" s="213">
        <v>12</v>
      </c>
      <c r="F10" s="213">
        <v>0</v>
      </c>
      <c r="G10" s="213">
        <v>845</v>
      </c>
      <c r="H10" s="213">
        <v>857</v>
      </c>
      <c r="I10" s="213">
        <v>1315</v>
      </c>
      <c r="J10" s="213">
        <v>240</v>
      </c>
      <c r="K10" s="213">
        <v>1058</v>
      </c>
      <c r="L10" s="213">
        <v>0</v>
      </c>
      <c r="M10" s="213">
        <v>0</v>
      </c>
      <c r="N10" s="213">
        <v>0</v>
      </c>
      <c r="O10" s="213">
        <v>574</v>
      </c>
      <c r="P10" s="213">
        <v>0</v>
      </c>
      <c r="Q10" s="213">
        <v>2583</v>
      </c>
      <c r="R10" s="214">
        <v>5770</v>
      </c>
    </row>
    <row r="11" spans="1:18" ht="47.25">
      <c r="A11" s="198" t="s">
        <v>7</v>
      </c>
      <c r="B11" s="221">
        <v>11612</v>
      </c>
      <c r="C11" s="221">
        <v>1710</v>
      </c>
      <c r="D11" s="221">
        <v>13322</v>
      </c>
      <c r="E11" s="221">
        <v>123</v>
      </c>
      <c r="F11" s="221">
        <v>228</v>
      </c>
      <c r="G11" s="221">
        <v>10022</v>
      </c>
      <c r="H11" s="221">
        <v>10373</v>
      </c>
      <c r="I11" s="221">
        <v>11048</v>
      </c>
      <c r="J11" s="221">
        <v>3007</v>
      </c>
      <c r="K11" s="221">
        <v>7065</v>
      </c>
      <c r="L11" s="221">
        <v>0</v>
      </c>
      <c r="M11" s="221">
        <v>1545</v>
      </c>
      <c r="N11" s="221">
        <v>1545</v>
      </c>
      <c r="O11" s="221">
        <v>23792</v>
      </c>
      <c r="P11" s="221">
        <v>0</v>
      </c>
      <c r="Q11" s="221">
        <v>52584</v>
      </c>
      <c r="R11" s="214">
        <v>99041</v>
      </c>
    </row>
    <row r="12" spans="1:18" ht="63">
      <c r="A12" s="198" t="s">
        <v>23</v>
      </c>
      <c r="B12" s="221">
        <v>2497</v>
      </c>
      <c r="C12" s="221">
        <v>830</v>
      </c>
      <c r="D12" s="221">
        <v>3327</v>
      </c>
      <c r="E12" s="221">
        <v>21</v>
      </c>
      <c r="F12" s="221">
        <v>0</v>
      </c>
      <c r="G12" s="221">
        <v>3248</v>
      </c>
      <c r="H12" s="221">
        <v>3269</v>
      </c>
      <c r="I12" s="221">
        <v>2925</v>
      </c>
      <c r="J12" s="221">
        <v>848</v>
      </c>
      <c r="K12" s="221">
        <v>7695</v>
      </c>
      <c r="L12" s="221">
        <v>0</v>
      </c>
      <c r="M12" s="221">
        <v>0</v>
      </c>
      <c r="N12" s="221">
        <v>0</v>
      </c>
      <c r="O12" s="221">
        <v>3530</v>
      </c>
      <c r="P12" s="221">
        <v>0</v>
      </c>
      <c r="Q12" s="221">
        <v>13526</v>
      </c>
      <c r="R12" s="214">
        <v>28524</v>
      </c>
    </row>
    <row r="13" spans="1:18" ht="47.25">
      <c r="A13" s="198" t="s">
        <v>24</v>
      </c>
      <c r="B13" s="221">
        <v>1141</v>
      </c>
      <c r="C13" s="221">
        <v>430</v>
      </c>
      <c r="D13" s="221">
        <v>1571</v>
      </c>
      <c r="E13" s="221">
        <v>20</v>
      </c>
      <c r="F13" s="221">
        <v>0</v>
      </c>
      <c r="G13" s="221">
        <v>1450</v>
      </c>
      <c r="H13" s="221">
        <v>1470</v>
      </c>
      <c r="I13" s="221">
        <v>11302</v>
      </c>
      <c r="J13" s="221">
        <v>435</v>
      </c>
      <c r="K13" s="221">
        <v>1500</v>
      </c>
      <c r="L13" s="221">
        <v>0</v>
      </c>
      <c r="M13" s="221">
        <v>0</v>
      </c>
      <c r="N13" s="221">
        <v>0</v>
      </c>
      <c r="O13" s="221">
        <v>0</v>
      </c>
      <c r="P13" s="221">
        <v>0</v>
      </c>
      <c r="Q13" s="221">
        <v>1934</v>
      </c>
      <c r="R13" s="214">
        <v>15171</v>
      </c>
    </row>
    <row r="14" spans="1:18" ht="47.25">
      <c r="A14" s="198" t="s">
        <v>51</v>
      </c>
      <c r="B14" s="221">
        <v>22984</v>
      </c>
      <c r="C14" s="221">
        <v>2760</v>
      </c>
      <c r="D14" s="221">
        <v>25744</v>
      </c>
      <c r="E14" s="221">
        <v>166</v>
      </c>
      <c r="F14" s="221">
        <v>365</v>
      </c>
      <c r="G14" s="221">
        <v>21000</v>
      </c>
      <c r="H14" s="221">
        <v>21531</v>
      </c>
      <c r="I14" s="221">
        <v>21178</v>
      </c>
      <c r="J14" s="221">
        <v>6720</v>
      </c>
      <c r="K14" s="221">
        <v>194660</v>
      </c>
      <c r="L14" s="221">
        <v>0</v>
      </c>
      <c r="M14" s="221">
        <v>0</v>
      </c>
      <c r="N14" s="221">
        <v>0</v>
      </c>
      <c r="O14" s="221">
        <v>15722</v>
      </c>
      <c r="P14" s="221">
        <v>1082</v>
      </c>
      <c r="Q14" s="221">
        <v>10987</v>
      </c>
      <c r="R14" s="214">
        <v>248062</v>
      </c>
    </row>
    <row r="15" spans="1:18" ht="47.25">
      <c r="A15" s="198" t="s">
        <v>93</v>
      </c>
      <c r="B15" s="221">
        <v>2637</v>
      </c>
      <c r="C15" s="221">
        <v>635</v>
      </c>
      <c r="D15" s="221">
        <v>3272</v>
      </c>
      <c r="E15" s="221">
        <v>38</v>
      </c>
      <c r="F15" s="221">
        <v>0</v>
      </c>
      <c r="G15" s="221">
        <v>3088</v>
      </c>
      <c r="H15" s="221">
        <v>3126</v>
      </c>
      <c r="I15" s="221">
        <v>7840</v>
      </c>
      <c r="J15" s="221">
        <v>926</v>
      </c>
      <c r="K15" s="221">
        <v>4775</v>
      </c>
      <c r="L15" s="221">
        <v>0</v>
      </c>
      <c r="M15" s="221">
        <v>0</v>
      </c>
      <c r="N15" s="221">
        <v>0</v>
      </c>
      <c r="O15" s="221">
        <v>1496</v>
      </c>
      <c r="P15" s="221">
        <v>0</v>
      </c>
      <c r="Q15" s="221">
        <v>16877</v>
      </c>
      <c r="R15" s="214">
        <v>31914</v>
      </c>
    </row>
    <row r="16" spans="1:18" ht="47.25">
      <c r="A16" s="198" t="s">
        <v>19</v>
      </c>
      <c r="B16" s="221">
        <v>8682</v>
      </c>
      <c r="C16" s="221">
        <v>1810</v>
      </c>
      <c r="D16" s="221">
        <v>10492</v>
      </c>
      <c r="E16" s="221">
        <v>50</v>
      </c>
      <c r="F16" s="221">
        <v>126</v>
      </c>
      <c r="G16" s="221">
        <v>6007</v>
      </c>
      <c r="H16" s="221">
        <v>6183</v>
      </c>
      <c r="I16" s="221">
        <v>4200</v>
      </c>
      <c r="J16" s="221">
        <v>1802</v>
      </c>
      <c r="K16" s="221">
        <v>10500</v>
      </c>
      <c r="L16" s="221">
        <v>16000</v>
      </c>
      <c r="M16" s="221">
        <v>16000</v>
      </c>
      <c r="N16" s="221">
        <v>32000</v>
      </c>
      <c r="O16" s="221">
        <v>543</v>
      </c>
      <c r="P16" s="221">
        <v>0</v>
      </c>
      <c r="Q16" s="221">
        <v>19698</v>
      </c>
      <c r="R16" s="214">
        <v>68743</v>
      </c>
    </row>
    <row r="17" spans="1:18" ht="47.25">
      <c r="A17" s="198" t="s">
        <v>26</v>
      </c>
      <c r="B17" s="221">
        <v>3727</v>
      </c>
      <c r="C17" s="221">
        <v>1260</v>
      </c>
      <c r="D17" s="221">
        <v>4987</v>
      </c>
      <c r="E17" s="221">
        <v>54</v>
      </c>
      <c r="F17" s="221">
        <v>0</v>
      </c>
      <c r="G17" s="221">
        <v>3400</v>
      </c>
      <c r="H17" s="221">
        <v>3454</v>
      </c>
      <c r="I17" s="221">
        <v>12200</v>
      </c>
      <c r="J17" s="221">
        <v>1020</v>
      </c>
      <c r="K17" s="221">
        <v>10340</v>
      </c>
      <c r="L17" s="221">
        <v>0</v>
      </c>
      <c r="M17" s="221">
        <v>0</v>
      </c>
      <c r="N17" s="221">
        <v>0</v>
      </c>
      <c r="O17" s="221">
        <v>2900</v>
      </c>
      <c r="P17" s="221">
        <v>0</v>
      </c>
      <c r="Q17" s="221">
        <v>8050</v>
      </c>
      <c r="R17" s="214">
        <v>34510</v>
      </c>
    </row>
    <row r="18" spans="1:18" ht="47.25">
      <c r="A18" s="198" t="s">
        <v>124</v>
      </c>
      <c r="B18" s="221">
        <v>786</v>
      </c>
      <c r="C18" s="221">
        <v>140</v>
      </c>
      <c r="D18" s="221">
        <v>926</v>
      </c>
      <c r="E18" s="221">
        <v>12</v>
      </c>
      <c r="F18" s="221">
        <v>0</v>
      </c>
      <c r="G18" s="221">
        <v>1454</v>
      </c>
      <c r="H18" s="221">
        <v>1466</v>
      </c>
      <c r="I18" s="221">
        <v>2500</v>
      </c>
      <c r="J18" s="221">
        <v>600</v>
      </c>
      <c r="K18" s="221">
        <v>1000</v>
      </c>
      <c r="L18" s="221">
        <v>0</v>
      </c>
      <c r="M18" s="221">
        <v>0</v>
      </c>
      <c r="N18" s="221">
        <v>0</v>
      </c>
      <c r="O18" s="221">
        <v>800</v>
      </c>
      <c r="P18" s="221">
        <v>0</v>
      </c>
      <c r="Q18" s="221">
        <v>7341</v>
      </c>
      <c r="R18" s="214">
        <v>12241</v>
      </c>
    </row>
    <row r="19" spans="1:18" ht="47.25">
      <c r="A19" s="198" t="s">
        <v>27</v>
      </c>
      <c r="B19" s="221">
        <v>1987</v>
      </c>
      <c r="C19" s="221">
        <v>460</v>
      </c>
      <c r="D19" s="221">
        <v>2447</v>
      </c>
      <c r="E19" s="221">
        <v>29</v>
      </c>
      <c r="F19" s="221">
        <v>0</v>
      </c>
      <c r="G19" s="221">
        <v>1800</v>
      </c>
      <c r="H19" s="221">
        <v>1829</v>
      </c>
      <c r="I19" s="221">
        <v>3000</v>
      </c>
      <c r="J19" s="221">
        <v>448</v>
      </c>
      <c r="K19" s="221">
        <v>10376</v>
      </c>
      <c r="L19" s="221">
        <v>0</v>
      </c>
      <c r="M19" s="221">
        <v>0</v>
      </c>
      <c r="N19" s="221">
        <v>0</v>
      </c>
      <c r="O19" s="221">
        <v>0</v>
      </c>
      <c r="P19" s="221">
        <v>0</v>
      </c>
      <c r="Q19" s="221">
        <v>3716</v>
      </c>
      <c r="R19" s="214">
        <v>16604</v>
      </c>
    </row>
    <row r="20" spans="1:18" ht="47.25">
      <c r="A20" s="198" t="s">
        <v>28</v>
      </c>
      <c r="B20" s="221">
        <v>774</v>
      </c>
      <c r="C20" s="221">
        <v>460</v>
      </c>
      <c r="D20" s="221">
        <v>1234</v>
      </c>
      <c r="E20" s="221">
        <v>29</v>
      </c>
      <c r="F20" s="221">
        <v>0</v>
      </c>
      <c r="G20" s="221">
        <v>1700</v>
      </c>
      <c r="H20" s="221">
        <v>1729</v>
      </c>
      <c r="I20" s="221">
        <v>1070</v>
      </c>
      <c r="J20" s="221">
        <v>510</v>
      </c>
      <c r="K20" s="221">
        <v>7095</v>
      </c>
      <c r="L20" s="221">
        <v>0</v>
      </c>
      <c r="M20" s="221">
        <v>0</v>
      </c>
      <c r="N20" s="221">
        <v>0</v>
      </c>
      <c r="O20" s="221">
        <v>2040</v>
      </c>
      <c r="P20" s="221">
        <v>0</v>
      </c>
      <c r="Q20" s="221">
        <v>290</v>
      </c>
      <c r="R20" s="214">
        <v>11005</v>
      </c>
    </row>
    <row r="21" spans="1:18" ht="47.25">
      <c r="A21" s="198" t="s">
        <v>29</v>
      </c>
      <c r="B21" s="221">
        <v>4680</v>
      </c>
      <c r="C21" s="221">
        <v>1112</v>
      </c>
      <c r="D21" s="221">
        <v>5792</v>
      </c>
      <c r="E21" s="221">
        <v>28</v>
      </c>
      <c r="F21" s="221">
        <v>0</v>
      </c>
      <c r="G21" s="221">
        <v>4058</v>
      </c>
      <c r="H21" s="221">
        <v>4086</v>
      </c>
      <c r="I21" s="221">
        <v>1987</v>
      </c>
      <c r="J21" s="221">
        <v>1100</v>
      </c>
      <c r="K21" s="221">
        <v>4650</v>
      </c>
      <c r="L21" s="221">
        <v>0</v>
      </c>
      <c r="M21" s="221">
        <v>0</v>
      </c>
      <c r="N21" s="221">
        <v>0</v>
      </c>
      <c r="O21" s="221">
        <v>6500</v>
      </c>
      <c r="P21" s="221">
        <v>0</v>
      </c>
      <c r="Q21" s="221">
        <v>29115</v>
      </c>
      <c r="R21" s="214">
        <v>43352</v>
      </c>
    </row>
    <row r="22" spans="1:18" ht="47.25">
      <c r="A22" s="198" t="s">
        <v>30</v>
      </c>
      <c r="B22" s="221">
        <v>1765</v>
      </c>
      <c r="C22" s="221">
        <v>1665</v>
      </c>
      <c r="D22" s="221">
        <v>3430</v>
      </c>
      <c r="E22" s="221">
        <v>20</v>
      </c>
      <c r="F22" s="221">
        <v>0</v>
      </c>
      <c r="G22" s="221">
        <v>2813</v>
      </c>
      <c r="H22" s="221">
        <v>2833</v>
      </c>
      <c r="I22" s="221">
        <v>175</v>
      </c>
      <c r="J22" s="221">
        <v>845</v>
      </c>
      <c r="K22" s="221">
        <v>18987</v>
      </c>
      <c r="L22" s="221">
        <v>0</v>
      </c>
      <c r="M22" s="221">
        <v>0</v>
      </c>
      <c r="N22" s="221">
        <v>0</v>
      </c>
      <c r="O22" s="221">
        <v>2200</v>
      </c>
      <c r="P22" s="221">
        <v>0</v>
      </c>
      <c r="Q22" s="221">
        <v>200</v>
      </c>
      <c r="R22" s="214">
        <v>22407</v>
      </c>
    </row>
    <row r="23" spans="1:18" ht="47.25">
      <c r="A23" s="198" t="s">
        <v>31</v>
      </c>
      <c r="B23" s="221">
        <v>8122</v>
      </c>
      <c r="C23" s="221">
        <v>4110</v>
      </c>
      <c r="D23" s="221">
        <v>12232</v>
      </c>
      <c r="E23" s="221">
        <v>111</v>
      </c>
      <c r="F23" s="221">
        <v>0</v>
      </c>
      <c r="G23" s="221">
        <v>13806</v>
      </c>
      <c r="H23" s="221">
        <v>13917</v>
      </c>
      <c r="I23" s="221">
        <v>6135</v>
      </c>
      <c r="J23" s="221">
        <v>4206</v>
      </c>
      <c r="K23" s="221">
        <v>2500</v>
      </c>
      <c r="L23" s="221">
        <v>8800</v>
      </c>
      <c r="M23" s="221">
        <v>9900</v>
      </c>
      <c r="N23" s="221">
        <v>18700</v>
      </c>
      <c r="O23" s="221">
        <v>3256</v>
      </c>
      <c r="P23" s="221">
        <v>0</v>
      </c>
      <c r="Q23" s="221">
        <v>26106</v>
      </c>
      <c r="R23" s="214">
        <v>60903</v>
      </c>
    </row>
    <row r="24" spans="1:18" ht="47.25">
      <c r="A24" s="198" t="s">
        <v>20</v>
      </c>
      <c r="B24" s="221">
        <v>7944</v>
      </c>
      <c r="C24" s="221">
        <v>780</v>
      </c>
      <c r="D24" s="221">
        <v>8724</v>
      </c>
      <c r="E24" s="221">
        <v>51</v>
      </c>
      <c r="F24" s="221">
        <v>156</v>
      </c>
      <c r="G24" s="221">
        <v>6220</v>
      </c>
      <c r="H24" s="221">
        <v>6427</v>
      </c>
      <c r="I24" s="221">
        <v>512</v>
      </c>
      <c r="J24" s="221">
        <v>1866</v>
      </c>
      <c r="K24" s="221">
        <v>36648</v>
      </c>
      <c r="L24" s="221">
        <v>0</v>
      </c>
      <c r="M24" s="221">
        <v>0</v>
      </c>
      <c r="N24" s="221">
        <v>0</v>
      </c>
      <c r="O24" s="221">
        <v>0</v>
      </c>
      <c r="P24" s="221">
        <v>0</v>
      </c>
      <c r="Q24" s="221">
        <v>21208</v>
      </c>
      <c r="R24" s="214">
        <v>60234</v>
      </c>
    </row>
    <row r="25" spans="1:18" ht="47.25">
      <c r="A25" s="198" t="s">
        <v>21</v>
      </c>
      <c r="B25" s="221">
        <v>9300</v>
      </c>
      <c r="C25" s="221">
        <v>1837</v>
      </c>
      <c r="D25" s="221">
        <v>11137</v>
      </c>
      <c r="E25" s="221">
        <v>80</v>
      </c>
      <c r="F25" s="221">
        <v>0</v>
      </c>
      <c r="G25" s="221">
        <v>7693</v>
      </c>
      <c r="H25" s="221">
        <v>7773</v>
      </c>
      <c r="I25" s="221">
        <v>6207</v>
      </c>
      <c r="J25" s="221">
        <v>2307</v>
      </c>
      <c r="K25" s="221">
        <v>59468</v>
      </c>
      <c r="L25" s="221">
        <v>0</v>
      </c>
      <c r="M25" s="221">
        <v>0</v>
      </c>
      <c r="N25" s="221">
        <v>0</v>
      </c>
      <c r="O25" s="221">
        <v>6848</v>
      </c>
      <c r="P25" s="221">
        <v>0</v>
      </c>
      <c r="Q25" s="221">
        <v>3997</v>
      </c>
      <c r="R25" s="214">
        <v>78827</v>
      </c>
    </row>
    <row r="26" spans="1:18" ht="47.25">
      <c r="A26" s="198" t="s">
        <v>22</v>
      </c>
      <c r="B26" s="221">
        <v>15126</v>
      </c>
      <c r="C26" s="221">
        <v>4270</v>
      </c>
      <c r="D26" s="221">
        <v>19396</v>
      </c>
      <c r="E26" s="221">
        <v>119</v>
      </c>
      <c r="F26" s="221">
        <v>387</v>
      </c>
      <c r="G26" s="221">
        <v>14282</v>
      </c>
      <c r="H26" s="221">
        <v>14788</v>
      </c>
      <c r="I26" s="221">
        <v>34943</v>
      </c>
      <c r="J26" s="221">
        <v>4284</v>
      </c>
      <c r="K26" s="221">
        <v>56978</v>
      </c>
      <c r="L26" s="221">
        <v>0</v>
      </c>
      <c r="M26" s="221">
        <v>0</v>
      </c>
      <c r="N26" s="221">
        <v>0</v>
      </c>
      <c r="O26" s="221">
        <v>9500</v>
      </c>
      <c r="P26" s="221">
        <v>3375</v>
      </c>
      <c r="Q26" s="221">
        <v>50660</v>
      </c>
      <c r="R26" s="214">
        <v>159740</v>
      </c>
    </row>
    <row r="27" spans="1:18" ht="47.25">
      <c r="A27" s="198" t="s">
        <v>32</v>
      </c>
      <c r="B27" s="221">
        <v>4287</v>
      </c>
      <c r="C27" s="221">
        <v>990</v>
      </c>
      <c r="D27" s="221">
        <v>5277</v>
      </c>
      <c r="E27" s="221">
        <v>44</v>
      </c>
      <c r="F27" s="221">
        <v>106</v>
      </c>
      <c r="G27" s="221">
        <v>3739</v>
      </c>
      <c r="H27" s="221">
        <v>3889</v>
      </c>
      <c r="I27" s="221">
        <v>870</v>
      </c>
      <c r="J27" s="221">
        <v>1121</v>
      </c>
      <c r="K27" s="221">
        <v>200</v>
      </c>
      <c r="L27" s="221">
        <v>0</v>
      </c>
      <c r="M27" s="221">
        <v>0</v>
      </c>
      <c r="N27" s="221">
        <v>0</v>
      </c>
      <c r="O27" s="221">
        <v>10000</v>
      </c>
      <c r="P27" s="221">
        <v>0</v>
      </c>
      <c r="Q27" s="221">
        <v>26748</v>
      </c>
      <c r="R27" s="214">
        <v>38939</v>
      </c>
    </row>
    <row r="28" spans="1:18" ht="47.25">
      <c r="A28" s="198" t="s">
        <v>8</v>
      </c>
      <c r="B28" s="221">
        <v>13903</v>
      </c>
      <c r="C28" s="221">
        <v>7225</v>
      </c>
      <c r="D28" s="221">
        <v>21128</v>
      </c>
      <c r="E28" s="221">
        <v>60</v>
      </c>
      <c r="F28" s="221">
        <v>27</v>
      </c>
      <c r="G28" s="221">
        <v>16514</v>
      </c>
      <c r="H28" s="221">
        <v>16601</v>
      </c>
      <c r="I28" s="221">
        <v>17371</v>
      </c>
      <c r="J28" s="221">
        <v>5504</v>
      </c>
      <c r="K28" s="221">
        <v>7096</v>
      </c>
      <c r="L28" s="221">
        <v>0</v>
      </c>
      <c r="M28" s="221">
        <v>0</v>
      </c>
      <c r="N28" s="221">
        <v>0</v>
      </c>
      <c r="O28" s="221">
        <v>450</v>
      </c>
      <c r="P28" s="221">
        <v>0</v>
      </c>
      <c r="Q28" s="221">
        <v>119762</v>
      </c>
      <c r="R28" s="214">
        <v>150183</v>
      </c>
    </row>
    <row r="29" spans="1:18" ht="72.75" customHeight="1">
      <c r="A29" s="198" t="s">
        <v>50</v>
      </c>
      <c r="B29" s="221">
        <v>11834</v>
      </c>
      <c r="C29" s="221">
        <v>6818</v>
      </c>
      <c r="D29" s="221">
        <v>18652</v>
      </c>
      <c r="E29" s="221">
        <v>71</v>
      </c>
      <c r="F29" s="221">
        <v>0</v>
      </c>
      <c r="G29" s="221">
        <v>16154</v>
      </c>
      <c r="H29" s="221">
        <v>16225</v>
      </c>
      <c r="I29" s="221">
        <v>13159</v>
      </c>
      <c r="J29" s="221">
        <v>5160</v>
      </c>
      <c r="K29" s="221">
        <v>2854</v>
      </c>
      <c r="L29" s="221">
        <v>0</v>
      </c>
      <c r="M29" s="221">
        <v>0</v>
      </c>
      <c r="N29" s="221">
        <v>0</v>
      </c>
      <c r="O29" s="221">
        <v>410</v>
      </c>
      <c r="P29" s="221">
        <v>0</v>
      </c>
      <c r="Q29" s="221">
        <v>121637</v>
      </c>
      <c r="R29" s="214">
        <v>152823</v>
      </c>
    </row>
    <row r="30" spans="1:18" ht="47.25">
      <c r="A30" s="198" t="s">
        <v>61</v>
      </c>
      <c r="B30" s="221">
        <v>23205</v>
      </c>
      <c r="C30" s="221">
        <v>4611</v>
      </c>
      <c r="D30" s="221">
        <v>27816</v>
      </c>
      <c r="E30" s="221">
        <v>100</v>
      </c>
      <c r="F30" s="221">
        <v>238</v>
      </c>
      <c r="G30" s="221">
        <v>12638</v>
      </c>
      <c r="H30" s="221">
        <v>12976</v>
      </c>
      <c r="I30" s="204">
        <v>16166</v>
      </c>
      <c r="J30" s="204">
        <v>4590</v>
      </c>
      <c r="K30" s="204">
        <v>24851</v>
      </c>
      <c r="L30" s="204">
        <v>0</v>
      </c>
      <c r="M30" s="204">
        <v>0</v>
      </c>
      <c r="N30" s="204">
        <v>0</v>
      </c>
      <c r="O30" s="204">
        <v>4000</v>
      </c>
      <c r="P30" s="204">
        <v>0</v>
      </c>
      <c r="Q30" s="204">
        <v>126310</v>
      </c>
      <c r="R30" s="214">
        <v>170162</v>
      </c>
    </row>
    <row r="31" spans="1:18" ht="47.25">
      <c r="A31" s="198" t="s">
        <v>144</v>
      </c>
      <c r="B31" s="221">
        <v>23000</v>
      </c>
      <c r="C31" s="221">
        <v>2087</v>
      </c>
      <c r="D31" s="221">
        <v>25087</v>
      </c>
      <c r="E31" s="221">
        <v>101</v>
      </c>
      <c r="F31" s="221">
        <v>174</v>
      </c>
      <c r="G31" s="221">
        <v>16584</v>
      </c>
      <c r="H31" s="221">
        <v>16859</v>
      </c>
      <c r="I31" s="221">
        <v>29500</v>
      </c>
      <c r="J31" s="221">
        <v>4800</v>
      </c>
      <c r="K31" s="221">
        <v>41000</v>
      </c>
      <c r="L31" s="221">
        <v>10000</v>
      </c>
      <c r="M31" s="221">
        <v>0</v>
      </c>
      <c r="N31" s="221">
        <v>10000</v>
      </c>
      <c r="O31" s="221">
        <v>350</v>
      </c>
      <c r="P31" s="221">
        <v>0</v>
      </c>
      <c r="Q31" s="221">
        <v>86495</v>
      </c>
      <c r="R31" s="214">
        <v>172145</v>
      </c>
    </row>
    <row r="32" spans="1:18" ht="47.25">
      <c r="A32" s="198" t="s">
        <v>10</v>
      </c>
      <c r="B32" s="221">
        <v>16761</v>
      </c>
      <c r="C32" s="221">
        <v>5110</v>
      </c>
      <c r="D32" s="221">
        <v>21871</v>
      </c>
      <c r="E32" s="221">
        <v>46</v>
      </c>
      <c r="F32" s="221">
        <v>32</v>
      </c>
      <c r="G32" s="221">
        <v>14111</v>
      </c>
      <c r="H32" s="221">
        <v>14189</v>
      </c>
      <c r="I32" s="205">
        <v>9820</v>
      </c>
      <c r="J32" s="205">
        <v>4230</v>
      </c>
      <c r="K32" s="205">
        <v>7803</v>
      </c>
      <c r="L32" s="205">
        <v>0</v>
      </c>
      <c r="M32" s="205">
        <v>0</v>
      </c>
      <c r="N32" s="205">
        <v>0</v>
      </c>
      <c r="O32" s="205">
        <v>5002</v>
      </c>
      <c r="P32" s="205">
        <v>0</v>
      </c>
      <c r="Q32" s="205">
        <v>83156</v>
      </c>
      <c r="R32" s="214">
        <v>110011</v>
      </c>
    </row>
    <row r="33" spans="1:18" ht="47.25">
      <c r="A33" s="198" t="s">
        <v>94</v>
      </c>
      <c r="B33" s="221">
        <v>0</v>
      </c>
      <c r="C33" s="221">
        <v>0</v>
      </c>
      <c r="D33" s="221">
        <v>0</v>
      </c>
      <c r="E33" s="221">
        <v>0</v>
      </c>
      <c r="F33" s="221">
        <v>0</v>
      </c>
      <c r="G33" s="221">
        <v>0</v>
      </c>
      <c r="H33" s="221">
        <v>0</v>
      </c>
      <c r="I33" s="221">
        <v>0</v>
      </c>
      <c r="J33" s="221">
        <v>0</v>
      </c>
      <c r="K33" s="221">
        <v>1615</v>
      </c>
      <c r="L33" s="221">
        <v>0</v>
      </c>
      <c r="M33" s="221">
        <v>0</v>
      </c>
      <c r="N33" s="221">
        <v>0</v>
      </c>
      <c r="O33" s="221">
        <v>0</v>
      </c>
      <c r="P33" s="221">
        <v>0</v>
      </c>
      <c r="Q33" s="221">
        <v>21469</v>
      </c>
      <c r="R33" s="214">
        <v>23084</v>
      </c>
    </row>
    <row r="34" spans="1:18" ht="47.25">
      <c r="A34" s="198" t="s">
        <v>92</v>
      </c>
      <c r="B34" s="221">
        <v>5862</v>
      </c>
      <c r="C34" s="221">
        <v>0</v>
      </c>
      <c r="D34" s="221">
        <v>5862</v>
      </c>
      <c r="E34" s="221">
        <v>13</v>
      </c>
      <c r="F34" s="221">
        <v>5</v>
      </c>
      <c r="G34" s="221">
        <v>0</v>
      </c>
      <c r="H34" s="221">
        <v>18</v>
      </c>
      <c r="I34" s="221">
        <v>187</v>
      </c>
      <c r="J34" s="221">
        <v>0</v>
      </c>
      <c r="K34" s="221">
        <v>4900</v>
      </c>
      <c r="L34" s="221">
        <v>0</v>
      </c>
      <c r="M34" s="221">
        <v>18000</v>
      </c>
      <c r="N34" s="221">
        <v>18000</v>
      </c>
      <c r="O34" s="221">
        <v>0</v>
      </c>
      <c r="P34" s="221">
        <v>0</v>
      </c>
      <c r="Q34" s="204">
        <v>12075</v>
      </c>
      <c r="R34" s="214">
        <v>35162</v>
      </c>
    </row>
    <row r="35" spans="1:18" ht="47.25">
      <c r="A35" s="198" t="s">
        <v>12</v>
      </c>
      <c r="B35" s="221">
        <v>0</v>
      </c>
      <c r="C35" s="221">
        <v>0</v>
      </c>
      <c r="D35" s="221">
        <v>0</v>
      </c>
      <c r="E35" s="221">
        <v>0</v>
      </c>
      <c r="F35" s="221">
        <v>0</v>
      </c>
      <c r="G35" s="221">
        <v>0</v>
      </c>
      <c r="H35" s="221">
        <v>0</v>
      </c>
      <c r="I35" s="221">
        <v>0</v>
      </c>
      <c r="J35" s="221">
        <v>0</v>
      </c>
      <c r="K35" s="221">
        <v>23890</v>
      </c>
      <c r="L35" s="221">
        <v>0</v>
      </c>
      <c r="M35" s="221">
        <v>0</v>
      </c>
      <c r="N35" s="221">
        <v>0</v>
      </c>
      <c r="O35" s="221">
        <v>0</v>
      </c>
      <c r="P35" s="221">
        <v>0</v>
      </c>
      <c r="Q35" s="221">
        <v>0</v>
      </c>
      <c r="R35" s="214">
        <v>23321</v>
      </c>
    </row>
    <row r="36" spans="1:18" ht="47.25">
      <c r="A36" s="198" t="s">
        <v>13</v>
      </c>
      <c r="B36" s="221">
        <v>0</v>
      </c>
      <c r="C36" s="221">
        <v>0</v>
      </c>
      <c r="D36" s="221">
        <v>0</v>
      </c>
      <c r="E36" s="221">
        <v>0</v>
      </c>
      <c r="F36" s="221">
        <v>0</v>
      </c>
      <c r="G36" s="221">
        <v>0</v>
      </c>
      <c r="H36" s="221">
        <v>0</v>
      </c>
      <c r="I36" s="221">
        <v>0</v>
      </c>
      <c r="J36" s="221">
        <v>0</v>
      </c>
      <c r="K36" s="221">
        <v>16419</v>
      </c>
      <c r="L36" s="221">
        <v>0</v>
      </c>
      <c r="M36" s="221">
        <v>0</v>
      </c>
      <c r="N36" s="221">
        <v>0</v>
      </c>
      <c r="O36" s="221">
        <v>0</v>
      </c>
      <c r="P36" s="221">
        <v>0</v>
      </c>
      <c r="Q36" s="221">
        <v>24450</v>
      </c>
      <c r="R36" s="214">
        <v>40869</v>
      </c>
    </row>
    <row r="37" spans="1:18" ht="47.25">
      <c r="A37" s="198" t="s">
        <v>75</v>
      </c>
      <c r="B37" s="221">
        <v>0</v>
      </c>
      <c r="C37" s="221">
        <v>0</v>
      </c>
      <c r="D37" s="221">
        <v>0</v>
      </c>
      <c r="E37" s="221">
        <v>0</v>
      </c>
      <c r="F37" s="221">
        <v>0</v>
      </c>
      <c r="G37" s="221">
        <v>0</v>
      </c>
      <c r="H37" s="221">
        <v>0</v>
      </c>
      <c r="I37" s="221">
        <v>0</v>
      </c>
      <c r="J37" s="221">
        <v>0</v>
      </c>
      <c r="K37" s="221">
        <v>30859</v>
      </c>
      <c r="L37" s="221">
        <v>0</v>
      </c>
      <c r="M37" s="221">
        <v>0</v>
      </c>
      <c r="N37" s="221">
        <v>0</v>
      </c>
      <c r="O37" s="221">
        <v>82700</v>
      </c>
      <c r="P37" s="221">
        <v>0</v>
      </c>
      <c r="Q37" s="221">
        <v>0</v>
      </c>
      <c r="R37" s="214">
        <v>113559</v>
      </c>
    </row>
    <row r="38" spans="1:18" ht="47.25">
      <c r="A38" s="198" t="s">
        <v>17</v>
      </c>
      <c r="B38" s="221">
        <v>0</v>
      </c>
      <c r="C38" s="221">
        <v>0</v>
      </c>
      <c r="D38" s="221">
        <v>0</v>
      </c>
      <c r="E38" s="221">
        <v>0</v>
      </c>
      <c r="F38" s="221">
        <v>0</v>
      </c>
      <c r="G38" s="221">
        <v>0</v>
      </c>
      <c r="H38" s="221">
        <v>0</v>
      </c>
      <c r="I38" s="221">
        <v>0</v>
      </c>
      <c r="J38" s="221">
        <v>0</v>
      </c>
      <c r="K38" s="221">
        <v>0</v>
      </c>
      <c r="L38" s="221">
        <v>0</v>
      </c>
      <c r="M38" s="221">
        <v>0</v>
      </c>
      <c r="N38" s="221">
        <v>0</v>
      </c>
      <c r="O38" s="221">
        <v>0</v>
      </c>
      <c r="P38" s="221">
        <v>0</v>
      </c>
      <c r="Q38" s="221">
        <v>0</v>
      </c>
      <c r="R38" s="214">
        <v>0</v>
      </c>
    </row>
    <row r="39" spans="1:18" ht="69" customHeight="1">
      <c r="A39" s="198" t="s">
        <v>147</v>
      </c>
      <c r="B39" s="221">
        <v>0</v>
      </c>
      <c r="C39" s="221">
        <v>0</v>
      </c>
      <c r="D39" s="221">
        <v>0</v>
      </c>
      <c r="E39" s="221">
        <v>0</v>
      </c>
      <c r="F39" s="221">
        <v>0</v>
      </c>
      <c r="G39" s="221">
        <v>0</v>
      </c>
      <c r="H39" s="221">
        <v>0</v>
      </c>
      <c r="I39" s="221">
        <v>0</v>
      </c>
      <c r="J39" s="221">
        <v>0</v>
      </c>
      <c r="K39" s="221">
        <v>4059</v>
      </c>
      <c r="L39" s="221">
        <v>0</v>
      </c>
      <c r="M39" s="221">
        <v>0</v>
      </c>
      <c r="N39" s="221">
        <v>0</v>
      </c>
      <c r="O39" s="221">
        <v>0</v>
      </c>
      <c r="P39" s="221">
        <v>0</v>
      </c>
      <c r="Q39" s="221">
        <v>0</v>
      </c>
      <c r="R39" s="214">
        <v>4059</v>
      </c>
    </row>
    <row r="40" spans="1:18" ht="70.5" customHeight="1">
      <c r="A40" s="198" t="s">
        <v>104</v>
      </c>
      <c r="B40" s="221">
        <v>0</v>
      </c>
      <c r="C40" s="221">
        <v>0</v>
      </c>
      <c r="D40" s="221">
        <v>0</v>
      </c>
      <c r="E40" s="221">
        <v>0</v>
      </c>
      <c r="F40" s="221">
        <v>0</v>
      </c>
      <c r="G40" s="221">
        <v>0</v>
      </c>
      <c r="H40" s="221">
        <v>0</v>
      </c>
      <c r="I40" s="221">
        <v>0</v>
      </c>
      <c r="J40" s="221">
        <v>0</v>
      </c>
      <c r="K40" s="221">
        <v>0</v>
      </c>
      <c r="L40" s="221">
        <v>0</v>
      </c>
      <c r="M40" s="221">
        <v>0</v>
      </c>
      <c r="N40" s="221">
        <v>0</v>
      </c>
      <c r="O40" s="221">
        <v>0</v>
      </c>
      <c r="P40" s="221">
        <v>0</v>
      </c>
      <c r="Q40" s="221">
        <v>0</v>
      </c>
      <c r="R40" s="214">
        <v>0</v>
      </c>
    </row>
    <row r="41" spans="1:18" ht="47.25">
      <c r="A41" s="198" t="s">
        <v>213</v>
      </c>
      <c r="B41" s="221">
        <v>0</v>
      </c>
      <c r="C41" s="221">
        <v>0</v>
      </c>
      <c r="D41" s="221">
        <v>0</v>
      </c>
      <c r="E41" s="221">
        <v>0</v>
      </c>
      <c r="F41" s="221">
        <v>145</v>
      </c>
      <c r="G41" s="221">
        <v>0</v>
      </c>
      <c r="H41" s="221">
        <v>145</v>
      </c>
      <c r="I41" s="221">
        <v>860</v>
      </c>
      <c r="J41" s="204">
        <v>0</v>
      </c>
      <c r="K41" s="221">
        <v>140487</v>
      </c>
      <c r="L41" s="221">
        <v>0</v>
      </c>
      <c r="M41" s="221">
        <v>0</v>
      </c>
      <c r="N41" s="221">
        <v>0</v>
      </c>
      <c r="O41" s="221">
        <v>0</v>
      </c>
      <c r="P41" s="221">
        <v>0</v>
      </c>
      <c r="Q41" s="221">
        <v>0</v>
      </c>
      <c r="R41" s="214">
        <v>141347</v>
      </c>
    </row>
    <row r="42" spans="1:18" ht="47.25">
      <c r="A42" s="198" t="s">
        <v>35</v>
      </c>
      <c r="B42" s="221">
        <v>0</v>
      </c>
      <c r="C42" s="221">
        <v>0</v>
      </c>
      <c r="D42" s="221">
        <v>0</v>
      </c>
      <c r="E42" s="221">
        <v>0</v>
      </c>
      <c r="F42" s="221">
        <v>0</v>
      </c>
      <c r="G42" s="221">
        <v>0</v>
      </c>
      <c r="H42" s="221">
        <v>0</v>
      </c>
      <c r="I42" s="199">
        <v>7200</v>
      </c>
      <c r="J42" s="199">
        <v>0</v>
      </c>
      <c r="K42" s="199">
        <v>48753</v>
      </c>
      <c r="L42" s="199">
        <v>20000</v>
      </c>
      <c r="M42" s="199">
        <v>0</v>
      </c>
      <c r="N42" s="199">
        <v>20000</v>
      </c>
      <c r="O42" s="199">
        <v>0</v>
      </c>
      <c r="P42" s="199">
        <v>0</v>
      </c>
      <c r="Q42" s="199">
        <v>900</v>
      </c>
      <c r="R42" s="214">
        <v>76853</v>
      </c>
    </row>
    <row r="43" spans="1:18" ht="63">
      <c r="A43" s="198" t="s">
        <v>54</v>
      </c>
      <c r="B43" s="221">
        <v>0</v>
      </c>
      <c r="C43" s="221">
        <v>0</v>
      </c>
      <c r="D43" s="221">
        <v>0</v>
      </c>
      <c r="E43" s="221">
        <v>0</v>
      </c>
      <c r="F43" s="221">
        <v>0</v>
      </c>
      <c r="G43" s="221">
        <v>0</v>
      </c>
      <c r="H43" s="221">
        <v>0</v>
      </c>
      <c r="I43" s="221">
        <v>0</v>
      </c>
      <c r="J43" s="221">
        <v>0</v>
      </c>
      <c r="K43" s="221">
        <v>13259</v>
      </c>
      <c r="L43" s="221">
        <v>0</v>
      </c>
      <c r="M43" s="221">
        <v>0</v>
      </c>
      <c r="N43" s="221">
        <v>0</v>
      </c>
      <c r="O43" s="221">
        <v>0</v>
      </c>
      <c r="P43" s="221">
        <v>0</v>
      </c>
      <c r="Q43" s="221">
        <v>0</v>
      </c>
      <c r="R43" s="214">
        <v>13259</v>
      </c>
    </row>
    <row r="44" spans="1:18" ht="47.25">
      <c r="A44" s="198" t="s">
        <v>55</v>
      </c>
      <c r="B44" s="221">
        <v>0</v>
      </c>
      <c r="C44" s="221">
        <v>0</v>
      </c>
      <c r="D44" s="221">
        <v>0</v>
      </c>
      <c r="E44" s="221">
        <v>0</v>
      </c>
      <c r="F44" s="221">
        <v>0</v>
      </c>
      <c r="G44" s="221">
        <v>0</v>
      </c>
      <c r="H44" s="221">
        <v>0</v>
      </c>
      <c r="I44" s="221">
        <v>38260</v>
      </c>
      <c r="J44" s="204">
        <v>0</v>
      </c>
      <c r="K44" s="204">
        <v>12799</v>
      </c>
      <c r="L44" s="221">
        <v>0</v>
      </c>
      <c r="M44" s="221">
        <v>0</v>
      </c>
      <c r="N44" s="221">
        <v>0</v>
      </c>
      <c r="O44" s="221">
        <v>0</v>
      </c>
      <c r="P44" s="221">
        <v>0</v>
      </c>
      <c r="Q44" s="221">
        <v>0</v>
      </c>
      <c r="R44" s="214">
        <v>51059</v>
      </c>
    </row>
    <row r="45" spans="1:18" ht="63">
      <c r="A45" s="198" t="s">
        <v>105</v>
      </c>
      <c r="B45" s="221">
        <v>0</v>
      </c>
      <c r="C45" s="221">
        <v>0</v>
      </c>
      <c r="D45" s="221">
        <v>0</v>
      </c>
      <c r="E45" s="221">
        <v>0</v>
      </c>
      <c r="F45" s="221">
        <v>0</v>
      </c>
      <c r="G45" s="221">
        <v>0</v>
      </c>
      <c r="H45" s="221">
        <v>0</v>
      </c>
      <c r="I45" s="221">
        <v>0</v>
      </c>
      <c r="J45" s="221">
        <v>0</v>
      </c>
      <c r="K45" s="221">
        <v>10373</v>
      </c>
      <c r="L45" s="221">
        <v>0</v>
      </c>
      <c r="M45" s="221">
        <v>0</v>
      </c>
      <c r="N45" s="221">
        <v>0</v>
      </c>
      <c r="O45" s="221">
        <v>0</v>
      </c>
      <c r="P45" s="221">
        <v>0</v>
      </c>
      <c r="Q45" s="221">
        <v>500</v>
      </c>
      <c r="R45" s="214">
        <v>10817</v>
      </c>
    </row>
    <row r="46" spans="1:18" ht="110.25">
      <c r="A46" s="198" t="s">
        <v>214</v>
      </c>
      <c r="B46" s="221">
        <v>0</v>
      </c>
      <c r="C46" s="221">
        <v>0</v>
      </c>
      <c r="D46" s="221">
        <v>0</v>
      </c>
      <c r="E46" s="221">
        <v>0</v>
      </c>
      <c r="F46" s="221">
        <v>0</v>
      </c>
      <c r="G46" s="221">
        <v>0</v>
      </c>
      <c r="H46" s="221">
        <v>0</v>
      </c>
      <c r="I46" s="221">
        <v>0</v>
      </c>
      <c r="J46" s="221">
        <v>0</v>
      </c>
      <c r="K46" s="221">
        <v>15531</v>
      </c>
      <c r="L46" s="221">
        <v>0</v>
      </c>
      <c r="M46" s="221">
        <v>0</v>
      </c>
      <c r="N46" s="221">
        <v>0</v>
      </c>
      <c r="O46" s="221">
        <v>0</v>
      </c>
      <c r="P46" s="221">
        <v>0</v>
      </c>
      <c r="Q46" s="221">
        <v>0</v>
      </c>
      <c r="R46" s="214">
        <v>15531</v>
      </c>
    </row>
    <row r="47" spans="1:18" ht="110.25">
      <c r="A47" s="198" t="s">
        <v>215</v>
      </c>
      <c r="B47" s="221">
        <v>0</v>
      </c>
      <c r="C47" s="221">
        <v>0</v>
      </c>
      <c r="D47" s="221">
        <v>0</v>
      </c>
      <c r="E47" s="221">
        <v>0</v>
      </c>
      <c r="F47" s="221">
        <v>0</v>
      </c>
      <c r="G47" s="221">
        <v>0</v>
      </c>
      <c r="H47" s="221">
        <v>0</v>
      </c>
      <c r="I47" s="221">
        <v>0</v>
      </c>
      <c r="J47" s="221">
        <v>0</v>
      </c>
      <c r="K47" s="221">
        <v>0</v>
      </c>
      <c r="L47" s="221">
        <v>0</v>
      </c>
      <c r="M47" s="221">
        <v>0</v>
      </c>
      <c r="N47" s="221">
        <v>0</v>
      </c>
      <c r="O47" s="221">
        <v>0</v>
      </c>
      <c r="P47" s="221">
        <v>0</v>
      </c>
      <c r="Q47" s="221">
        <v>0</v>
      </c>
      <c r="R47" s="214">
        <v>0</v>
      </c>
    </row>
    <row r="48" spans="1:18" ht="78.75">
      <c r="A48" s="198" t="s">
        <v>216</v>
      </c>
      <c r="B48" s="221">
        <v>84</v>
      </c>
      <c r="C48" s="221">
        <v>50</v>
      </c>
      <c r="D48" s="221">
        <v>134</v>
      </c>
      <c r="E48" s="221">
        <v>0</v>
      </c>
      <c r="F48" s="221">
        <v>0</v>
      </c>
      <c r="G48" s="221">
        <v>150</v>
      </c>
      <c r="H48" s="221">
        <v>150</v>
      </c>
      <c r="I48" s="221">
        <v>190</v>
      </c>
      <c r="J48" s="221">
        <v>48</v>
      </c>
      <c r="K48" s="221">
        <v>664</v>
      </c>
      <c r="L48" s="221">
        <v>0</v>
      </c>
      <c r="M48" s="221">
        <v>0</v>
      </c>
      <c r="N48" s="221">
        <v>0</v>
      </c>
      <c r="O48" s="221">
        <v>120</v>
      </c>
      <c r="P48" s="221">
        <v>0</v>
      </c>
      <c r="Q48" s="221">
        <v>130</v>
      </c>
      <c r="R48" s="214">
        <v>1152</v>
      </c>
    </row>
    <row r="49" spans="1:18" ht="63">
      <c r="A49" s="198" t="s">
        <v>95</v>
      </c>
      <c r="B49" s="221">
        <v>0</v>
      </c>
      <c r="C49" s="221">
        <v>0</v>
      </c>
      <c r="D49" s="221">
        <v>0</v>
      </c>
      <c r="E49" s="221">
        <v>0</v>
      </c>
      <c r="F49" s="221">
        <v>0</v>
      </c>
      <c r="G49" s="221">
        <v>0</v>
      </c>
      <c r="H49" s="221">
        <v>0</v>
      </c>
      <c r="I49" s="221">
        <v>0</v>
      </c>
      <c r="J49" s="221">
        <v>0</v>
      </c>
      <c r="K49" s="221">
        <v>50</v>
      </c>
      <c r="L49" s="221">
        <v>0</v>
      </c>
      <c r="M49" s="221">
        <v>0</v>
      </c>
      <c r="N49" s="221">
        <v>0</v>
      </c>
      <c r="O49" s="221">
        <v>0</v>
      </c>
      <c r="P49" s="221">
        <v>0</v>
      </c>
      <c r="Q49" s="221">
        <v>50</v>
      </c>
      <c r="R49" s="214">
        <v>100</v>
      </c>
    </row>
    <row r="50" spans="1:18" ht="47.25">
      <c r="A50" s="198" t="s">
        <v>217</v>
      </c>
      <c r="B50" s="221">
        <v>0</v>
      </c>
      <c r="C50" s="221">
        <v>0</v>
      </c>
      <c r="D50" s="221">
        <v>0</v>
      </c>
      <c r="E50" s="221">
        <v>0</v>
      </c>
      <c r="F50" s="221">
        <v>0</v>
      </c>
      <c r="G50" s="221">
        <v>0</v>
      </c>
      <c r="H50" s="221">
        <v>0</v>
      </c>
      <c r="I50" s="221">
        <v>0</v>
      </c>
      <c r="J50" s="221">
        <v>0</v>
      </c>
      <c r="K50" s="221">
        <v>2208</v>
      </c>
      <c r="L50" s="221">
        <v>0</v>
      </c>
      <c r="M50" s="221">
        <v>0</v>
      </c>
      <c r="N50" s="221">
        <v>0</v>
      </c>
      <c r="O50" s="221">
        <v>0</v>
      </c>
      <c r="P50" s="221">
        <v>0</v>
      </c>
      <c r="Q50" s="221">
        <v>0</v>
      </c>
      <c r="R50" s="214">
        <v>2208</v>
      </c>
    </row>
    <row r="51" spans="1:18" ht="78.75">
      <c r="A51" s="198" t="s">
        <v>16</v>
      </c>
      <c r="B51" s="221">
        <v>0</v>
      </c>
      <c r="C51" s="221">
        <v>0</v>
      </c>
      <c r="D51" s="221">
        <v>0</v>
      </c>
      <c r="E51" s="221">
        <v>0</v>
      </c>
      <c r="F51" s="221">
        <v>0</v>
      </c>
      <c r="G51" s="221">
        <v>0</v>
      </c>
      <c r="H51" s="221">
        <v>0</v>
      </c>
      <c r="I51" s="221">
        <v>0</v>
      </c>
      <c r="J51" s="221">
        <v>0</v>
      </c>
      <c r="K51" s="221">
        <v>3955</v>
      </c>
      <c r="L51" s="221">
        <v>0</v>
      </c>
      <c r="M51" s="221">
        <v>0</v>
      </c>
      <c r="N51" s="221">
        <v>0</v>
      </c>
      <c r="O51" s="221">
        <v>0</v>
      </c>
      <c r="P51" s="221">
        <v>0</v>
      </c>
      <c r="Q51" s="221">
        <v>1045</v>
      </c>
      <c r="R51" s="214">
        <v>5000</v>
      </c>
    </row>
    <row r="52" spans="1:18" ht="63">
      <c r="A52" s="198" t="s">
        <v>206</v>
      </c>
      <c r="B52" s="221">
        <v>0</v>
      </c>
      <c r="C52" s="221">
        <v>0</v>
      </c>
      <c r="D52" s="221">
        <v>0</v>
      </c>
      <c r="E52" s="221">
        <v>0</v>
      </c>
      <c r="F52" s="221">
        <v>0</v>
      </c>
      <c r="G52" s="221">
        <v>0</v>
      </c>
      <c r="H52" s="221">
        <v>0</v>
      </c>
      <c r="I52" s="221">
        <v>0</v>
      </c>
      <c r="J52" s="221">
        <v>0</v>
      </c>
      <c r="K52" s="221">
        <v>800</v>
      </c>
      <c r="L52" s="221">
        <v>0</v>
      </c>
      <c r="M52" s="221">
        <v>0</v>
      </c>
      <c r="N52" s="221">
        <v>0</v>
      </c>
      <c r="O52" s="221">
        <v>0</v>
      </c>
      <c r="P52" s="221">
        <v>0</v>
      </c>
      <c r="Q52" s="221">
        <v>0</v>
      </c>
      <c r="R52" s="214">
        <v>800</v>
      </c>
    </row>
    <row r="53" spans="1:18" ht="47.25">
      <c r="A53" s="198" t="s">
        <v>146</v>
      </c>
      <c r="B53" s="221">
        <v>0</v>
      </c>
      <c r="C53" s="221">
        <v>0</v>
      </c>
      <c r="D53" s="221">
        <v>0</v>
      </c>
      <c r="E53" s="221">
        <v>0</v>
      </c>
      <c r="F53" s="221">
        <v>0</v>
      </c>
      <c r="G53" s="221">
        <v>0</v>
      </c>
      <c r="H53" s="221">
        <v>0</v>
      </c>
      <c r="I53" s="221">
        <v>0</v>
      </c>
      <c r="J53" s="221">
        <v>0</v>
      </c>
      <c r="K53" s="221">
        <v>308</v>
      </c>
      <c r="L53" s="221">
        <v>0</v>
      </c>
      <c r="M53" s="221">
        <v>0</v>
      </c>
      <c r="N53" s="221">
        <v>0</v>
      </c>
      <c r="O53" s="221">
        <v>0</v>
      </c>
      <c r="P53" s="221">
        <v>0</v>
      </c>
      <c r="Q53" s="221">
        <v>0</v>
      </c>
      <c r="R53" s="214">
        <v>308</v>
      </c>
    </row>
    <row r="54" spans="1:18" ht="63">
      <c r="A54" s="198" t="s">
        <v>125</v>
      </c>
      <c r="B54" s="221">
        <v>0</v>
      </c>
      <c r="C54" s="221">
        <v>0</v>
      </c>
      <c r="D54" s="221">
        <v>0</v>
      </c>
      <c r="E54" s="221">
        <v>0</v>
      </c>
      <c r="F54" s="221">
        <v>0</v>
      </c>
      <c r="G54" s="221">
        <v>0</v>
      </c>
      <c r="H54" s="221">
        <v>0</v>
      </c>
      <c r="I54" s="221">
        <v>0</v>
      </c>
      <c r="J54" s="221">
        <v>0</v>
      </c>
      <c r="K54" s="221">
        <v>0</v>
      </c>
      <c r="L54" s="221">
        <v>0</v>
      </c>
      <c r="M54" s="221">
        <v>0</v>
      </c>
      <c r="N54" s="221">
        <v>0</v>
      </c>
      <c r="O54" s="221">
        <v>0</v>
      </c>
      <c r="P54" s="221">
        <v>0</v>
      </c>
      <c r="Q54" s="221">
        <v>0</v>
      </c>
      <c r="R54" s="214">
        <v>0</v>
      </c>
    </row>
    <row r="55" spans="1:18" ht="31.5">
      <c r="A55" s="198" t="s">
        <v>107</v>
      </c>
      <c r="B55" s="221">
        <v>0</v>
      </c>
      <c r="C55" s="221">
        <v>0</v>
      </c>
      <c r="D55" s="221">
        <v>0</v>
      </c>
      <c r="E55" s="221">
        <v>0</v>
      </c>
      <c r="F55" s="221">
        <v>0</v>
      </c>
      <c r="G55" s="221">
        <v>0</v>
      </c>
      <c r="H55" s="221">
        <v>0</v>
      </c>
      <c r="I55" s="221">
        <v>0</v>
      </c>
      <c r="J55" s="221">
        <v>0</v>
      </c>
      <c r="K55" s="221">
        <v>0</v>
      </c>
      <c r="L55" s="221">
        <v>0</v>
      </c>
      <c r="M55" s="221">
        <v>0</v>
      </c>
      <c r="N55" s="221">
        <v>0</v>
      </c>
      <c r="O55" s="221">
        <v>0</v>
      </c>
      <c r="P55" s="221">
        <v>0</v>
      </c>
      <c r="Q55" s="221">
        <v>0</v>
      </c>
      <c r="R55" s="214">
        <v>0</v>
      </c>
    </row>
    <row r="56" spans="1:18" ht="47.25">
      <c r="A56" s="198" t="s">
        <v>207</v>
      </c>
      <c r="B56" s="221">
        <v>0</v>
      </c>
      <c r="C56" s="221">
        <v>0</v>
      </c>
      <c r="D56" s="221">
        <v>0</v>
      </c>
      <c r="E56" s="221">
        <v>0</v>
      </c>
      <c r="F56" s="221">
        <v>0</v>
      </c>
      <c r="G56" s="221">
        <v>0</v>
      </c>
      <c r="H56" s="221">
        <v>0</v>
      </c>
      <c r="I56" s="221">
        <v>0</v>
      </c>
      <c r="J56" s="221">
        <v>0</v>
      </c>
      <c r="K56" s="221">
        <v>559</v>
      </c>
      <c r="L56" s="221">
        <v>0</v>
      </c>
      <c r="M56" s="221">
        <v>0</v>
      </c>
      <c r="N56" s="221">
        <v>0</v>
      </c>
      <c r="O56" s="221">
        <v>0</v>
      </c>
      <c r="P56" s="221">
        <v>0</v>
      </c>
      <c r="Q56" s="221">
        <v>0</v>
      </c>
      <c r="R56" s="214">
        <v>559</v>
      </c>
    </row>
    <row r="57" spans="1:18">
      <c r="A57" s="198" t="s">
        <v>126</v>
      </c>
      <c r="B57" s="221">
        <v>0</v>
      </c>
      <c r="C57" s="221">
        <v>0</v>
      </c>
      <c r="D57" s="221">
        <v>0</v>
      </c>
      <c r="E57" s="221">
        <v>0</v>
      </c>
      <c r="F57" s="221">
        <v>0</v>
      </c>
      <c r="G57" s="221">
        <v>0</v>
      </c>
      <c r="H57" s="221">
        <v>0</v>
      </c>
      <c r="I57" s="221">
        <v>0</v>
      </c>
      <c r="J57" s="221">
        <v>0</v>
      </c>
      <c r="K57" s="221">
        <v>239</v>
      </c>
      <c r="L57" s="221">
        <v>0</v>
      </c>
      <c r="M57" s="221">
        <v>0</v>
      </c>
      <c r="N57" s="221">
        <v>0</v>
      </c>
      <c r="O57" s="221">
        <v>0</v>
      </c>
      <c r="P57" s="221">
        <v>0</v>
      </c>
      <c r="Q57" s="221">
        <v>0</v>
      </c>
      <c r="R57" s="214">
        <v>239</v>
      </c>
    </row>
    <row r="58" spans="1:18" ht="47.25">
      <c r="A58" s="198" t="s">
        <v>127</v>
      </c>
      <c r="B58" s="221">
        <v>0</v>
      </c>
      <c r="C58" s="221">
        <v>0</v>
      </c>
      <c r="D58" s="221">
        <v>0</v>
      </c>
      <c r="E58" s="221">
        <v>0</v>
      </c>
      <c r="F58" s="221">
        <v>0</v>
      </c>
      <c r="G58" s="221">
        <v>0</v>
      </c>
      <c r="H58" s="221">
        <v>0</v>
      </c>
      <c r="I58" s="221">
        <v>0</v>
      </c>
      <c r="J58" s="221">
        <v>0</v>
      </c>
      <c r="K58" s="221">
        <v>0</v>
      </c>
      <c r="L58" s="221">
        <v>0</v>
      </c>
      <c r="M58" s="221">
        <v>0</v>
      </c>
      <c r="N58" s="221">
        <v>0</v>
      </c>
      <c r="O58" s="221">
        <v>0</v>
      </c>
      <c r="P58" s="221">
        <v>0</v>
      </c>
      <c r="Q58" s="221">
        <v>0</v>
      </c>
      <c r="R58" s="214">
        <v>0</v>
      </c>
    </row>
    <row r="59" spans="1:18" ht="47.25">
      <c r="A59" s="198" t="s">
        <v>208</v>
      </c>
      <c r="B59" s="221">
        <v>0</v>
      </c>
      <c r="C59" s="221">
        <v>0</v>
      </c>
      <c r="D59" s="221">
        <v>0</v>
      </c>
      <c r="E59" s="221">
        <v>0</v>
      </c>
      <c r="F59" s="221">
        <v>0</v>
      </c>
      <c r="G59" s="221">
        <v>0</v>
      </c>
      <c r="H59" s="221">
        <v>0</v>
      </c>
      <c r="I59" s="221">
        <v>0</v>
      </c>
      <c r="J59" s="221">
        <v>0</v>
      </c>
      <c r="K59" s="221">
        <v>150</v>
      </c>
      <c r="L59" s="221">
        <v>0</v>
      </c>
      <c r="M59" s="221">
        <v>0</v>
      </c>
      <c r="N59" s="221">
        <v>0</v>
      </c>
      <c r="O59" s="221">
        <v>0</v>
      </c>
      <c r="P59" s="221">
        <v>0</v>
      </c>
      <c r="Q59" s="221">
        <v>0</v>
      </c>
      <c r="R59" s="214">
        <v>150</v>
      </c>
    </row>
    <row r="60" spans="1:18" ht="31.5">
      <c r="A60" s="198" t="s">
        <v>129</v>
      </c>
      <c r="B60" s="221">
        <v>0</v>
      </c>
      <c r="C60" s="221">
        <v>0</v>
      </c>
      <c r="D60" s="221">
        <v>0</v>
      </c>
      <c r="E60" s="221">
        <v>0</v>
      </c>
      <c r="F60" s="221">
        <v>0</v>
      </c>
      <c r="G60" s="221">
        <v>0</v>
      </c>
      <c r="H60" s="221">
        <v>0</v>
      </c>
      <c r="I60" s="221">
        <v>0</v>
      </c>
      <c r="J60" s="221">
        <v>0</v>
      </c>
      <c r="K60" s="221">
        <v>0</v>
      </c>
      <c r="L60" s="221">
        <v>0</v>
      </c>
      <c r="M60" s="221">
        <v>0</v>
      </c>
      <c r="N60" s="221">
        <v>0</v>
      </c>
      <c r="O60" s="221">
        <v>0</v>
      </c>
      <c r="P60" s="221">
        <v>0</v>
      </c>
      <c r="Q60" s="221">
        <v>0</v>
      </c>
      <c r="R60" s="214">
        <v>0</v>
      </c>
    </row>
    <row r="61" spans="1:18" ht="63">
      <c r="A61" s="198" t="s">
        <v>218</v>
      </c>
      <c r="B61" s="221">
        <v>0</v>
      </c>
      <c r="C61" s="221">
        <v>0</v>
      </c>
      <c r="D61" s="221">
        <v>0</v>
      </c>
      <c r="E61" s="221">
        <v>0</v>
      </c>
      <c r="F61" s="221">
        <v>0</v>
      </c>
      <c r="G61" s="221">
        <v>0</v>
      </c>
      <c r="H61" s="221">
        <v>0</v>
      </c>
      <c r="I61" s="221">
        <v>0</v>
      </c>
      <c r="J61" s="221">
        <v>0</v>
      </c>
      <c r="K61" s="221">
        <v>0</v>
      </c>
      <c r="L61" s="221">
        <v>0</v>
      </c>
      <c r="M61" s="221">
        <v>0</v>
      </c>
      <c r="N61" s="221">
        <v>0</v>
      </c>
      <c r="O61" s="221">
        <v>0</v>
      </c>
      <c r="P61" s="221">
        <v>0</v>
      </c>
      <c r="Q61" s="221">
        <v>0</v>
      </c>
      <c r="R61" s="214">
        <v>0</v>
      </c>
    </row>
    <row r="62" spans="1:18" ht="47.25">
      <c r="A62" s="198" t="s">
        <v>209</v>
      </c>
      <c r="B62" s="221">
        <v>0</v>
      </c>
      <c r="C62" s="221">
        <v>0</v>
      </c>
      <c r="D62" s="221">
        <v>0</v>
      </c>
      <c r="E62" s="221">
        <v>0</v>
      </c>
      <c r="F62" s="221">
        <v>0</v>
      </c>
      <c r="G62" s="221">
        <v>0</v>
      </c>
      <c r="H62" s="221">
        <v>0</v>
      </c>
      <c r="I62" s="221">
        <v>0</v>
      </c>
      <c r="J62" s="221">
        <v>0</v>
      </c>
      <c r="K62" s="221">
        <v>0</v>
      </c>
      <c r="L62" s="221">
        <v>0</v>
      </c>
      <c r="M62" s="221">
        <v>0</v>
      </c>
      <c r="N62" s="221">
        <v>0</v>
      </c>
      <c r="O62" s="221">
        <v>0</v>
      </c>
      <c r="P62" s="221">
        <v>0</v>
      </c>
      <c r="Q62" s="221">
        <v>0</v>
      </c>
      <c r="R62" s="214">
        <v>0</v>
      </c>
    </row>
    <row r="63" spans="1:18" ht="52.5" customHeight="1">
      <c r="A63" s="198" t="s">
        <v>210</v>
      </c>
      <c r="B63" s="221">
        <v>0</v>
      </c>
      <c r="C63" s="221">
        <v>0</v>
      </c>
      <c r="D63" s="221">
        <v>0</v>
      </c>
      <c r="E63" s="221">
        <v>0</v>
      </c>
      <c r="F63" s="221">
        <v>0</v>
      </c>
      <c r="G63" s="221">
        <v>0</v>
      </c>
      <c r="H63" s="221">
        <v>0</v>
      </c>
      <c r="I63" s="221">
        <v>0</v>
      </c>
      <c r="J63" s="221">
        <v>0</v>
      </c>
      <c r="K63" s="221">
        <v>250</v>
      </c>
      <c r="L63" s="221">
        <v>0</v>
      </c>
      <c r="M63" s="221">
        <v>0</v>
      </c>
      <c r="N63" s="221">
        <v>0</v>
      </c>
      <c r="O63" s="221">
        <v>0</v>
      </c>
      <c r="P63" s="221">
        <v>0</v>
      </c>
      <c r="Q63" s="221">
        <v>0</v>
      </c>
      <c r="R63" s="214">
        <v>250</v>
      </c>
    </row>
    <row r="64" spans="1:18" ht="47.25">
      <c r="A64" s="200" t="s">
        <v>211</v>
      </c>
      <c r="B64" s="221">
        <v>0</v>
      </c>
      <c r="C64" s="221">
        <v>0</v>
      </c>
      <c r="D64" s="221">
        <v>0</v>
      </c>
      <c r="E64" s="221">
        <v>0</v>
      </c>
      <c r="F64" s="221">
        <v>0</v>
      </c>
      <c r="G64" s="221">
        <v>0</v>
      </c>
      <c r="H64" s="221">
        <v>0</v>
      </c>
      <c r="I64" s="221">
        <v>0</v>
      </c>
      <c r="J64" s="221">
        <v>0</v>
      </c>
      <c r="K64" s="221">
        <v>2000</v>
      </c>
      <c r="L64" s="221">
        <v>0</v>
      </c>
      <c r="M64" s="221">
        <v>0</v>
      </c>
      <c r="N64" s="221">
        <v>0</v>
      </c>
      <c r="O64" s="221">
        <v>0</v>
      </c>
      <c r="P64" s="221">
        <v>0</v>
      </c>
      <c r="Q64" s="221">
        <v>0</v>
      </c>
      <c r="R64" s="214">
        <v>2000</v>
      </c>
    </row>
    <row r="65" spans="1:18" ht="54.75" customHeight="1">
      <c r="A65" s="201" t="s">
        <v>268</v>
      </c>
      <c r="B65" s="221">
        <v>0</v>
      </c>
      <c r="C65" s="221">
        <v>0</v>
      </c>
      <c r="D65" s="221">
        <v>0</v>
      </c>
      <c r="E65" s="221">
        <v>0</v>
      </c>
      <c r="F65" s="221">
        <v>0</v>
      </c>
      <c r="G65" s="221">
        <v>0</v>
      </c>
      <c r="H65" s="221">
        <v>0</v>
      </c>
      <c r="I65" s="221">
        <v>0</v>
      </c>
      <c r="J65" s="221">
        <v>0</v>
      </c>
      <c r="K65" s="221">
        <v>0</v>
      </c>
      <c r="L65" s="221">
        <v>0</v>
      </c>
      <c r="M65" s="221">
        <v>0</v>
      </c>
      <c r="N65" s="221">
        <v>0</v>
      </c>
      <c r="O65" s="221">
        <v>0</v>
      </c>
      <c r="P65" s="221">
        <v>0</v>
      </c>
      <c r="Q65" s="221">
        <v>0</v>
      </c>
      <c r="R65" s="214">
        <v>0</v>
      </c>
    </row>
    <row r="66" spans="1:18" ht="32.25" thickBot="1">
      <c r="A66" s="209" t="s">
        <v>212</v>
      </c>
      <c r="B66" s="208">
        <v>0</v>
      </c>
      <c r="C66" s="208">
        <v>0</v>
      </c>
      <c r="D66" s="208">
        <v>0</v>
      </c>
      <c r="E66" s="208">
        <v>0</v>
      </c>
      <c r="F66" s="208">
        <v>0</v>
      </c>
      <c r="G66" s="208">
        <v>0</v>
      </c>
      <c r="H66" s="208">
        <v>0</v>
      </c>
      <c r="I66" s="208">
        <v>0</v>
      </c>
      <c r="J66" s="208">
        <v>0</v>
      </c>
      <c r="K66" s="208">
        <v>0</v>
      </c>
      <c r="L66" s="208">
        <v>0</v>
      </c>
      <c r="M66" s="208">
        <v>0</v>
      </c>
      <c r="N66" s="208">
        <v>0</v>
      </c>
      <c r="O66" s="208">
        <v>0</v>
      </c>
      <c r="P66" s="208">
        <v>0</v>
      </c>
      <c r="Q66" s="208">
        <v>0</v>
      </c>
      <c r="R66" s="215">
        <v>0</v>
      </c>
    </row>
    <row r="67" spans="1:18">
      <c r="A67" s="207" t="s">
        <v>178</v>
      </c>
      <c r="B67" s="220">
        <v>203214</v>
      </c>
      <c r="C67" s="220">
        <v>51536</v>
      </c>
      <c r="D67" s="220">
        <v>254750</v>
      </c>
      <c r="E67" s="220">
        <v>1398</v>
      </c>
      <c r="F67" s="220">
        <v>1989</v>
      </c>
      <c r="G67" s="220">
        <v>182776</v>
      </c>
      <c r="H67" s="220">
        <v>186163</v>
      </c>
      <c r="I67" s="220">
        <v>262120</v>
      </c>
      <c r="J67" s="220">
        <v>56617</v>
      </c>
      <c r="K67" s="220">
        <v>853226</v>
      </c>
      <c r="L67" s="220">
        <v>54800</v>
      </c>
      <c r="M67" s="220">
        <v>45445</v>
      </c>
      <c r="N67" s="220">
        <v>100245</v>
      </c>
      <c r="O67" s="220">
        <v>182733</v>
      </c>
      <c r="P67" s="220">
        <v>4457</v>
      </c>
      <c r="Q67" s="220">
        <v>893599</v>
      </c>
      <c r="R67" s="216">
        <v>2352997</v>
      </c>
    </row>
    <row r="68" spans="1:18">
      <c r="A68" s="198" t="s">
        <v>143</v>
      </c>
      <c r="B68" s="221">
        <v>0</v>
      </c>
      <c r="C68" s="221">
        <v>0</v>
      </c>
      <c r="D68" s="221">
        <v>0</v>
      </c>
      <c r="E68" s="221">
        <v>0</v>
      </c>
      <c r="F68" s="221">
        <v>0</v>
      </c>
      <c r="G68" s="221">
        <v>0</v>
      </c>
      <c r="H68" s="221">
        <v>0</v>
      </c>
      <c r="I68" s="221">
        <v>0</v>
      </c>
      <c r="J68" s="221">
        <v>0</v>
      </c>
      <c r="K68" s="221">
        <v>55000</v>
      </c>
      <c r="L68" s="221">
        <v>0</v>
      </c>
      <c r="M68" s="221">
        <v>0</v>
      </c>
      <c r="N68" s="221">
        <v>0</v>
      </c>
      <c r="O68" s="221">
        <v>0</v>
      </c>
      <c r="P68" s="221">
        <v>0</v>
      </c>
      <c r="Q68" s="221">
        <v>21922</v>
      </c>
      <c r="R68" s="217">
        <v>76922</v>
      </c>
    </row>
    <row r="69" spans="1:18" ht="16.5" thickBot="1">
      <c r="A69" s="202" t="s">
        <v>177</v>
      </c>
      <c r="B69" s="208">
        <v>203214</v>
      </c>
      <c r="C69" s="208">
        <v>51536</v>
      </c>
      <c r="D69" s="208">
        <v>254750</v>
      </c>
      <c r="E69" s="208">
        <v>1398</v>
      </c>
      <c r="F69" s="208">
        <v>1989</v>
      </c>
      <c r="G69" s="208">
        <v>182776</v>
      </c>
      <c r="H69" s="208">
        <v>186163</v>
      </c>
      <c r="I69" s="208">
        <v>262120</v>
      </c>
      <c r="J69" s="208">
        <v>56617</v>
      </c>
      <c r="K69" s="208">
        <v>908226</v>
      </c>
      <c r="L69" s="218">
        <v>54800</v>
      </c>
      <c r="M69" s="208">
        <v>45445</v>
      </c>
      <c r="N69" s="208">
        <v>100245</v>
      </c>
      <c r="O69" s="208">
        <v>182733</v>
      </c>
      <c r="P69" s="208">
        <v>4457</v>
      </c>
      <c r="Q69" s="208">
        <v>915521</v>
      </c>
      <c r="R69" s="219">
        <v>2429919</v>
      </c>
    </row>
    <row r="70" spans="1:18">
      <c r="M70" s="206"/>
    </row>
  </sheetData>
  <mergeCells count="22">
    <mergeCell ref="O8:O9"/>
    <mergeCell ref="R8:R9"/>
    <mergeCell ref="I4:R7"/>
    <mergeCell ref="J8:J9"/>
    <mergeCell ref="K8:K9"/>
    <mergeCell ref="Q8:Q9"/>
    <mergeCell ref="P1:Q1"/>
    <mergeCell ref="A2:R2"/>
    <mergeCell ref="F8:F9"/>
    <mergeCell ref="G8:G9"/>
    <mergeCell ref="H8:H9"/>
    <mergeCell ref="I8:I9"/>
    <mergeCell ref="A4:A9"/>
    <mergeCell ref="B4:D7"/>
    <mergeCell ref="L8:N8"/>
    <mergeCell ref="B3:P3"/>
    <mergeCell ref="E4:H7"/>
    <mergeCell ref="B8:B9"/>
    <mergeCell ref="C8:C9"/>
    <mergeCell ref="D8:D9"/>
    <mergeCell ref="P8:P9"/>
    <mergeCell ref="E8:E9"/>
  </mergeCells>
  <pageMargins left="0.70866141732283472" right="0.2" top="0.31496062992125984" bottom="0.15748031496062992" header="0.31496062992125984" footer="0.15748031496062992"/>
  <pageSetup paperSize="9" scale="41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22"/>
  <sheetViews>
    <sheetView view="pageBreakPreview" topLeftCell="A78" zoomScale="60" zoomScaleNormal="68" workbookViewId="0">
      <selection activeCell="A78" sqref="A1:IV65536"/>
    </sheetView>
  </sheetViews>
  <sheetFormatPr defaultColWidth="8.85546875" defaultRowHeight="12.75"/>
  <cols>
    <col min="1" max="1" width="4.42578125" style="1" customWidth="1"/>
    <col min="2" max="2" width="34.140625" style="15" customWidth="1"/>
    <col min="3" max="3" width="11.7109375" style="26" customWidth="1"/>
    <col min="4" max="4" width="12" style="8" customWidth="1"/>
    <col min="5" max="21" width="11" style="1" customWidth="1"/>
    <col min="22" max="22" width="0" style="1" hidden="1" customWidth="1"/>
    <col min="23" max="23" width="15" style="1" customWidth="1"/>
    <col min="24" max="24" width="11.140625" style="1" customWidth="1"/>
    <col min="25" max="25" width="8.85546875" style="9"/>
    <col min="26" max="16384" width="8.85546875" style="1"/>
  </cols>
  <sheetData>
    <row r="1" spans="1:25" ht="44.25" hidden="1" customHeight="1">
      <c r="D1" s="34"/>
      <c r="E1" s="34"/>
      <c r="F1" s="34"/>
      <c r="G1" s="34"/>
      <c r="H1" s="34"/>
      <c r="I1" s="34"/>
      <c r="J1" s="34"/>
      <c r="K1" s="34"/>
      <c r="L1" s="34"/>
      <c r="M1" s="34"/>
      <c r="R1" s="324" t="s">
        <v>119</v>
      </c>
      <c r="S1" s="324"/>
      <c r="T1" s="324"/>
      <c r="U1" s="324"/>
    </row>
    <row r="2" spans="1:25" ht="57" hidden="1" customHeight="1">
      <c r="A2" s="325" t="s">
        <v>115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325"/>
      <c r="Q2" s="325"/>
      <c r="R2" s="325"/>
      <c r="S2" s="325"/>
      <c r="T2" s="325"/>
      <c r="U2" s="325"/>
    </row>
    <row r="3" spans="1:25" ht="18.75" hidden="1" customHeight="1">
      <c r="A3" s="326" t="s">
        <v>0</v>
      </c>
      <c r="B3" s="327" t="s">
        <v>1</v>
      </c>
      <c r="C3" s="327" t="s">
        <v>76</v>
      </c>
      <c r="D3" s="328" t="s">
        <v>71</v>
      </c>
      <c r="E3" s="328"/>
      <c r="F3" s="328"/>
      <c r="G3" s="328"/>
      <c r="H3" s="328"/>
      <c r="I3" s="328"/>
      <c r="J3" s="328"/>
      <c r="K3" s="328"/>
      <c r="L3" s="328"/>
      <c r="M3" s="328"/>
      <c r="N3" s="328"/>
      <c r="O3" s="328"/>
      <c r="P3" s="329" t="s">
        <v>70</v>
      </c>
      <c r="Q3" s="330"/>
      <c r="R3" s="330"/>
      <c r="S3" s="330"/>
      <c r="T3" s="330"/>
      <c r="U3" s="331"/>
    </row>
    <row r="4" spans="1:25" ht="33.75" hidden="1" customHeight="1">
      <c r="A4" s="326"/>
      <c r="B4" s="327"/>
      <c r="C4" s="327"/>
      <c r="D4" s="320" t="s">
        <v>40</v>
      </c>
      <c r="E4" s="320" t="s">
        <v>48</v>
      </c>
      <c r="F4" s="320" t="s">
        <v>64</v>
      </c>
      <c r="G4" s="320" t="s">
        <v>47</v>
      </c>
      <c r="H4" s="320" t="s">
        <v>3</v>
      </c>
      <c r="I4" s="320" t="s">
        <v>65</v>
      </c>
      <c r="J4" s="320" t="s">
        <v>74</v>
      </c>
      <c r="K4" s="327" t="s">
        <v>39</v>
      </c>
      <c r="L4" s="327"/>
      <c r="M4" s="327"/>
      <c r="N4" s="320" t="s">
        <v>62</v>
      </c>
      <c r="O4" s="320" t="s">
        <v>43</v>
      </c>
      <c r="P4" s="320" t="s">
        <v>40</v>
      </c>
      <c r="Q4" s="320" t="s">
        <v>63</v>
      </c>
      <c r="R4" s="327" t="s">
        <v>4</v>
      </c>
      <c r="S4" s="327"/>
      <c r="T4" s="327"/>
      <c r="U4" s="327"/>
    </row>
    <row r="5" spans="1:25" ht="20.25" hidden="1" customHeight="1">
      <c r="A5" s="326"/>
      <c r="B5" s="327"/>
      <c r="C5" s="327"/>
      <c r="D5" s="320"/>
      <c r="E5" s="320"/>
      <c r="F5" s="320"/>
      <c r="G5" s="320"/>
      <c r="H5" s="320"/>
      <c r="I5" s="320"/>
      <c r="J5" s="320"/>
      <c r="K5" s="320" t="s">
        <v>42</v>
      </c>
      <c r="L5" s="320" t="s">
        <v>41</v>
      </c>
      <c r="M5" s="320" t="s">
        <v>5</v>
      </c>
      <c r="N5" s="320"/>
      <c r="O5" s="320"/>
      <c r="P5" s="320"/>
      <c r="Q5" s="320"/>
      <c r="R5" s="320" t="s">
        <v>4</v>
      </c>
      <c r="S5" s="321" t="s">
        <v>45</v>
      </c>
      <c r="T5" s="321" t="s">
        <v>46</v>
      </c>
      <c r="U5" s="320" t="s">
        <v>6</v>
      </c>
    </row>
    <row r="6" spans="1:25" ht="46.5" hidden="1" customHeight="1">
      <c r="A6" s="326"/>
      <c r="B6" s="327"/>
      <c r="C6" s="327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1"/>
      <c r="T6" s="321"/>
      <c r="U6" s="320"/>
    </row>
    <row r="7" spans="1:25" ht="102" hidden="1" customHeight="1">
      <c r="A7" s="326"/>
      <c r="B7" s="327"/>
      <c r="C7" s="327"/>
      <c r="D7" s="320"/>
      <c r="E7" s="320"/>
      <c r="F7" s="320"/>
      <c r="G7" s="320"/>
      <c r="H7" s="320"/>
      <c r="I7" s="320"/>
      <c r="J7" s="320"/>
      <c r="K7" s="320"/>
      <c r="L7" s="320"/>
      <c r="M7" s="320"/>
      <c r="N7" s="320"/>
      <c r="O7" s="320"/>
      <c r="P7" s="320"/>
      <c r="Q7" s="320"/>
      <c r="R7" s="320"/>
      <c r="S7" s="321"/>
      <c r="T7" s="321"/>
      <c r="U7" s="320"/>
    </row>
    <row r="8" spans="1:25" hidden="1">
      <c r="A8" s="4">
        <v>1</v>
      </c>
      <c r="B8" s="4">
        <v>2</v>
      </c>
      <c r="C8" s="4">
        <v>3</v>
      </c>
      <c r="D8" s="4">
        <v>4</v>
      </c>
      <c r="E8" s="4" t="s">
        <v>77</v>
      </c>
      <c r="F8" s="4" t="s">
        <v>78</v>
      </c>
      <c r="G8" s="4">
        <f>F59399</f>
        <v>0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17</v>
      </c>
      <c r="Q8" s="4">
        <v>19</v>
      </c>
      <c r="R8" s="4">
        <v>20</v>
      </c>
      <c r="S8" s="4" t="s">
        <v>79</v>
      </c>
      <c r="T8" s="4" t="s">
        <v>80</v>
      </c>
      <c r="U8" s="4" t="s">
        <v>81</v>
      </c>
    </row>
    <row r="9" spans="1:25" s="12" customFormat="1" ht="45" hidden="1" customHeight="1">
      <c r="A9" s="18">
        <v>1</v>
      </c>
      <c r="B9" s="19" t="s">
        <v>99</v>
      </c>
      <c r="C9" s="36">
        <v>1</v>
      </c>
      <c r="D9" s="10">
        <v>152</v>
      </c>
      <c r="E9" s="10">
        <v>0</v>
      </c>
      <c r="F9" s="10">
        <v>0</v>
      </c>
      <c r="G9" s="10">
        <v>0</v>
      </c>
      <c r="H9" s="10">
        <v>0</v>
      </c>
      <c r="I9" s="41">
        <v>660</v>
      </c>
      <c r="J9" s="41">
        <v>0</v>
      </c>
      <c r="K9" s="10">
        <v>7641</v>
      </c>
      <c r="L9" s="10">
        <v>1500</v>
      </c>
      <c r="M9" s="10">
        <v>8968</v>
      </c>
      <c r="N9" s="10">
        <v>0</v>
      </c>
      <c r="O9" s="41">
        <v>1266</v>
      </c>
      <c r="P9" s="10">
        <v>0</v>
      </c>
      <c r="Q9" s="41">
        <v>0</v>
      </c>
      <c r="R9" s="41">
        <v>0</v>
      </c>
      <c r="S9" s="10">
        <v>0</v>
      </c>
      <c r="T9" s="10">
        <v>0</v>
      </c>
      <c r="U9" s="10">
        <v>0</v>
      </c>
      <c r="Y9" s="37"/>
    </row>
    <row r="10" spans="1:25" s="12" customFormat="1" ht="46.9" hidden="1" customHeight="1">
      <c r="A10" s="18">
        <v>2</v>
      </c>
      <c r="B10" s="19" t="s">
        <v>7</v>
      </c>
      <c r="C10" s="36">
        <v>2</v>
      </c>
      <c r="D10" s="10">
        <v>5008</v>
      </c>
      <c r="E10" s="10">
        <v>4963</v>
      </c>
      <c r="F10" s="10">
        <v>299</v>
      </c>
      <c r="G10" s="10">
        <v>0</v>
      </c>
      <c r="H10" s="10">
        <v>0</v>
      </c>
      <c r="I10" s="41">
        <f>1900+0</f>
        <v>1900</v>
      </c>
      <c r="J10" s="41">
        <v>0</v>
      </c>
      <c r="K10" s="10">
        <v>105900</v>
      </c>
      <c r="L10" s="10">
        <v>28300</v>
      </c>
      <c r="M10" s="10">
        <v>108925</v>
      </c>
      <c r="N10" s="10">
        <v>0</v>
      </c>
      <c r="O10" s="41">
        <v>16049</v>
      </c>
      <c r="P10" s="10">
        <v>0</v>
      </c>
      <c r="Q10" s="41">
        <v>0</v>
      </c>
      <c r="R10" s="41">
        <v>5900</v>
      </c>
      <c r="S10" s="10">
        <v>1600</v>
      </c>
      <c r="T10" s="10">
        <v>4300</v>
      </c>
      <c r="U10" s="10">
        <v>1593</v>
      </c>
      <c r="Y10" s="37"/>
    </row>
    <row r="11" spans="1:25" s="12" customFormat="1" ht="48" hidden="1" customHeight="1">
      <c r="A11" s="18">
        <v>3</v>
      </c>
      <c r="B11" s="19" t="s">
        <v>23</v>
      </c>
      <c r="C11" s="36">
        <v>1</v>
      </c>
      <c r="D11" s="10">
        <v>450</v>
      </c>
      <c r="E11" s="10">
        <v>0</v>
      </c>
      <c r="F11" s="10">
        <v>0</v>
      </c>
      <c r="G11" s="10">
        <v>0</v>
      </c>
      <c r="H11" s="10">
        <v>0</v>
      </c>
      <c r="I11" s="41">
        <v>1034</v>
      </c>
      <c r="J11" s="41">
        <v>0</v>
      </c>
      <c r="K11" s="10">
        <v>30085</v>
      </c>
      <c r="L11" s="10">
        <v>2150</v>
      </c>
      <c r="M11" s="10">
        <v>27331</v>
      </c>
      <c r="N11" s="10">
        <v>0</v>
      </c>
      <c r="O11" s="41">
        <v>5660</v>
      </c>
      <c r="P11" s="10">
        <v>0</v>
      </c>
      <c r="Q11" s="41">
        <v>0</v>
      </c>
      <c r="R11" s="41">
        <v>1475</v>
      </c>
      <c r="S11" s="10">
        <v>400</v>
      </c>
      <c r="T11" s="10">
        <v>1075</v>
      </c>
      <c r="U11" s="10">
        <v>398</v>
      </c>
      <c r="Y11" s="37"/>
    </row>
    <row r="12" spans="1:25" s="12" customFormat="1" ht="46.15" hidden="1" customHeight="1">
      <c r="A12" s="18">
        <v>4</v>
      </c>
      <c r="B12" s="19" t="s">
        <v>24</v>
      </c>
      <c r="C12" s="36">
        <v>1</v>
      </c>
      <c r="D12" s="10">
        <v>450</v>
      </c>
      <c r="E12" s="10">
        <v>0</v>
      </c>
      <c r="F12" s="10">
        <v>0</v>
      </c>
      <c r="G12" s="10">
        <v>0</v>
      </c>
      <c r="H12" s="10">
        <v>0</v>
      </c>
      <c r="I12" s="41">
        <f>638+0</f>
        <v>638</v>
      </c>
      <c r="J12" s="41">
        <v>0</v>
      </c>
      <c r="K12" s="10">
        <v>18600</v>
      </c>
      <c r="L12" s="10">
        <v>2270</v>
      </c>
      <c r="M12" s="10">
        <v>21286</v>
      </c>
      <c r="N12" s="10">
        <v>0</v>
      </c>
      <c r="O12" s="41">
        <v>2466</v>
      </c>
      <c r="P12" s="10">
        <v>0</v>
      </c>
      <c r="Q12" s="41">
        <v>0</v>
      </c>
      <c r="R12" s="41">
        <v>1475</v>
      </c>
      <c r="S12" s="10">
        <v>400</v>
      </c>
      <c r="T12" s="10">
        <v>1075</v>
      </c>
      <c r="U12" s="10">
        <v>398</v>
      </c>
      <c r="Y12" s="37"/>
    </row>
    <row r="13" spans="1:25" s="12" customFormat="1" ht="46.15" hidden="1" customHeight="1">
      <c r="A13" s="18">
        <v>5</v>
      </c>
      <c r="B13" s="19" t="s">
        <v>51</v>
      </c>
      <c r="C13" s="36">
        <v>3</v>
      </c>
      <c r="D13" s="10">
        <v>17560</v>
      </c>
      <c r="E13" s="10">
        <v>0</v>
      </c>
      <c r="F13" s="10">
        <v>0</v>
      </c>
      <c r="G13" s="10">
        <v>125</v>
      </c>
      <c r="H13" s="10">
        <v>12950</v>
      </c>
      <c r="I13" s="41">
        <v>7172</v>
      </c>
      <c r="J13" s="41">
        <v>0</v>
      </c>
      <c r="K13" s="10">
        <v>282084</v>
      </c>
      <c r="L13" s="10">
        <v>89921</v>
      </c>
      <c r="M13" s="10">
        <v>225568</v>
      </c>
      <c r="N13" s="10">
        <v>0</v>
      </c>
      <c r="O13" s="10">
        <v>40527</v>
      </c>
      <c r="P13" s="10">
        <v>0</v>
      </c>
      <c r="Q13" s="41">
        <v>0</v>
      </c>
      <c r="R13" s="41">
        <v>10325</v>
      </c>
      <c r="S13" s="10">
        <v>2900</v>
      </c>
      <c r="T13" s="10">
        <v>7425</v>
      </c>
      <c r="U13" s="10">
        <v>2750</v>
      </c>
      <c r="Y13" s="37"/>
    </row>
    <row r="14" spans="1:25" s="12" customFormat="1" ht="46.15" hidden="1" customHeight="1">
      <c r="A14" s="18">
        <v>6</v>
      </c>
      <c r="B14" s="19" t="s">
        <v>93</v>
      </c>
      <c r="C14" s="36">
        <v>1</v>
      </c>
      <c r="D14" s="10">
        <v>800</v>
      </c>
      <c r="E14" s="10">
        <v>0</v>
      </c>
      <c r="F14" s="10">
        <v>0</v>
      </c>
      <c r="G14" s="10">
        <v>0</v>
      </c>
      <c r="H14" s="10">
        <v>0</v>
      </c>
      <c r="I14" s="41">
        <v>1402</v>
      </c>
      <c r="J14" s="41">
        <v>0</v>
      </c>
      <c r="K14" s="10">
        <v>31300</v>
      </c>
      <c r="L14" s="10">
        <v>1820</v>
      </c>
      <c r="M14" s="10">
        <v>31922</v>
      </c>
      <c r="N14" s="10">
        <v>0</v>
      </c>
      <c r="O14" s="41">
        <v>5423</v>
      </c>
      <c r="P14" s="10">
        <v>0</v>
      </c>
      <c r="Q14" s="41">
        <v>0</v>
      </c>
      <c r="R14" s="41">
        <v>2717</v>
      </c>
      <c r="S14" s="10">
        <v>770</v>
      </c>
      <c r="T14" s="41">
        <v>1947</v>
      </c>
      <c r="U14" s="10">
        <v>721</v>
      </c>
      <c r="Y14" s="37"/>
    </row>
    <row r="15" spans="1:25" s="12" customFormat="1" ht="38.25" hidden="1">
      <c r="A15" s="18">
        <v>7</v>
      </c>
      <c r="B15" s="19" t="s">
        <v>19</v>
      </c>
      <c r="C15" s="36">
        <v>1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41">
        <f>2200+0</f>
        <v>2200</v>
      </c>
      <c r="J15" s="41">
        <v>0</v>
      </c>
      <c r="K15" s="10">
        <v>86629</v>
      </c>
      <c r="L15" s="10">
        <v>17953</v>
      </c>
      <c r="M15" s="10">
        <v>55589</v>
      </c>
      <c r="N15" s="10">
        <v>0</v>
      </c>
      <c r="O15" s="41">
        <v>0</v>
      </c>
      <c r="P15" s="10">
        <v>0</v>
      </c>
      <c r="Q15" s="41">
        <v>0</v>
      </c>
      <c r="R15" s="41">
        <v>2950</v>
      </c>
      <c r="S15" s="10">
        <v>800</v>
      </c>
      <c r="T15" s="10">
        <v>2150</v>
      </c>
      <c r="U15" s="10">
        <v>796</v>
      </c>
      <c r="Y15" s="37"/>
    </row>
    <row r="16" spans="1:25" s="12" customFormat="1" ht="38.25" hidden="1">
      <c r="A16" s="18">
        <v>8</v>
      </c>
      <c r="B16" s="19" t="s">
        <v>26</v>
      </c>
      <c r="C16" s="36">
        <v>1</v>
      </c>
      <c r="D16" s="10">
        <v>450</v>
      </c>
      <c r="E16" s="10">
        <v>0</v>
      </c>
      <c r="F16" s="10">
        <v>0</v>
      </c>
      <c r="G16" s="10">
        <v>0</v>
      </c>
      <c r="H16" s="10">
        <v>0</v>
      </c>
      <c r="I16" s="41">
        <f>1650+0</f>
        <v>1650</v>
      </c>
      <c r="J16" s="41">
        <v>0</v>
      </c>
      <c r="K16" s="10">
        <v>29230</v>
      </c>
      <c r="L16" s="10">
        <v>3300</v>
      </c>
      <c r="M16" s="10">
        <v>33861</v>
      </c>
      <c r="N16" s="10">
        <v>0</v>
      </c>
      <c r="O16" s="41">
        <v>5574</v>
      </c>
      <c r="P16" s="10">
        <v>0</v>
      </c>
      <c r="Q16" s="41">
        <v>0</v>
      </c>
      <c r="R16" s="41">
        <v>2950</v>
      </c>
      <c r="S16" s="10">
        <v>800</v>
      </c>
      <c r="T16" s="10">
        <v>2150</v>
      </c>
      <c r="U16" s="10">
        <v>796</v>
      </c>
      <c r="Y16" s="37"/>
    </row>
    <row r="17" spans="1:26" s="12" customFormat="1" ht="38.25" hidden="1">
      <c r="A17" s="18">
        <v>9</v>
      </c>
      <c r="B17" s="19" t="s">
        <v>100</v>
      </c>
      <c r="C17" s="36">
        <v>1</v>
      </c>
      <c r="D17" s="10">
        <v>450</v>
      </c>
      <c r="E17" s="10">
        <v>0</v>
      </c>
      <c r="F17" s="10">
        <v>0</v>
      </c>
      <c r="G17" s="10">
        <v>0</v>
      </c>
      <c r="H17" s="10">
        <v>0</v>
      </c>
      <c r="I17" s="41">
        <f>616+0</f>
        <v>616</v>
      </c>
      <c r="J17" s="41">
        <v>0</v>
      </c>
      <c r="K17" s="10">
        <v>16250</v>
      </c>
      <c r="L17" s="10">
        <v>3300</v>
      </c>
      <c r="M17" s="10">
        <v>20123</v>
      </c>
      <c r="N17" s="10">
        <v>0</v>
      </c>
      <c r="O17" s="41">
        <v>2046</v>
      </c>
      <c r="P17" s="10">
        <v>0</v>
      </c>
      <c r="Q17" s="41">
        <v>0</v>
      </c>
      <c r="R17" s="41">
        <v>1475</v>
      </c>
      <c r="S17" s="10">
        <v>400</v>
      </c>
      <c r="T17" s="10">
        <v>1075</v>
      </c>
      <c r="U17" s="10">
        <v>398</v>
      </c>
      <c r="X17" s="43"/>
      <c r="Y17" s="37"/>
    </row>
    <row r="18" spans="1:26" s="12" customFormat="1" ht="43.15" hidden="1" customHeight="1">
      <c r="A18" s="18">
        <v>10</v>
      </c>
      <c r="B18" s="19" t="s">
        <v>27</v>
      </c>
      <c r="C18" s="36">
        <v>1</v>
      </c>
      <c r="D18" s="10">
        <v>675</v>
      </c>
      <c r="E18" s="10">
        <v>0</v>
      </c>
      <c r="F18" s="10">
        <v>0</v>
      </c>
      <c r="G18" s="10">
        <v>0</v>
      </c>
      <c r="H18" s="10">
        <v>0</v>
      </c>
      <c r="I18" s="41">
        <f>910+0</f>
        <v>910</v>
      </c>
      <c r="J18" s="41">
        <v>0</v>
      </c>
      <c r="K18" s="10">
        <v>20162</v>
      </c>
      <c r="L18" s="10">
        <v>2400</v>
      </c>
      <c r="M18" s="10">
        <v>19740</v>
      </c>
      <c r="N18" s="10">
        <v>0</v>
      </c>
      <c r="O18" s="41">
        <v>3111</v>
      </c>
      <c r="P18" s="10">
        <v>0</v>
      </c>
      <c r="Q18" s="41">
        <v>0</v>
      </c>
      <c r="R18" s="41">
        <v>1475</v>
      </c>
      <c r="S18" s="10">
        <v>400</v>
      </c>
      <c r="T18" s="10">
        <v>1075</v>
      </c>
      <c r="U18" s="10">
        <v>398</v>
      </c>
      <c r="Y18" s="37"/>
    </row>
    <row r="19" spans="1:26" s="12" customFormat="1" ht="44.45" hidden="1" customHeight="1">
      <c r="A19" s="18">
        <v>11</v>
      </c>
      <c r="B19" s="19" t="s">
        <v>28</v>
      </c>
      <c r="C19" s="36">
        <v>1</v>
      </c>
      <c r="D19" s="10">
        <v>450</v>
      </c>
      <c r="E19" s="10">
        <v>0</v>
      </c>
      <c r="F19" s="10">
        <v>0</v>
      </c>
      <c r="G19" s="10">
        <v>0</v>
      </c>
      <c r="H19" s="10">
        <v>0</v>
      </c>
      <c r="I19" s="41">
        <v>572</v>
      </c>
      <c r="J19" s="41">
        <v>0</v>
      </c>
      <c r="K19" s="10">
        <v>12850</v>
      </c>
      <c r="L19" s="10">
        <v>3000</v>
      </c>
      <c r="M19" s="10">
        <v>14814</v>
      </c>
      <c r="N19" s="10">
        <v>0</v>
      </c>
      <c r="O19" s="41">
        <v>1787</v>
      </c>
      <c r="P19" s="10">
        <v>0</v>
      </c>
      <c r="Q19" s="41">
        <v>0</v>
      </c>
      <c r="R19" s="41">
        <v>1475</v>
      </c>
      <c r="S19" s="10">
        <v>400</v>
      </c>
      <c r="T19" s="10">
        <v>1075</v>
      </c>
      <c r="U19" s="10">
        <v>398</v>
      </c>
      <c r="Y19" s="37"/>
    </row>
    <row r="20" spans="1:26" s="12" customFormat="1" ht="44.45" hidden="1" customHeight="1">
      <c r="A20" s="18">
        <v>12</v>
      </c>
      <c r="B20" s="19" t="s">
        <v>29</v>
      </c>
      <c r="C20" s="36">
        <v>1</v>
      </c>
      <c r="D20" s="10">
        <v>1200</v>
      </c>
      <c r="E20" s="10">
        <v>0</v>
      </c>
      <c r="F20" s="10">
        <v>0</v>
      </c>
      <c r="G20" s="10">
        <v>0</v>
      </c>
      <c r="H20" s="10">
        <v>0</v>
      </c>
      <c r="I20" s="41">
        <f>1034+0</f>
        <v>1034</v>
      </c>
      <c r="J20" s="41">
        <v>0</v>
      </c>
      <c r="K20" s="10">
        <v>31711</v>
      </c>
      <c r="L20" s="10">
        <v>5000</v>
      </c>
      <c r="M20" s="10">
        <v>29159</v>
      </c>
      <c r="N20" s="10">
        <v>0</v>
      </c>
      <c r="O20" s="41">
        <v>7337</v>
      </c>
      <c r="P20" s="10">
        <v>0</v>
      </c>
      <c r="Q20" s="41">
        <v>0</v>
      </c>
      <c r="R20" s="41">
        <v>1475</v>
      </c>
      <c r="S20" s="10">
        <v>400</v>
      </c>
      <c r="T20" s="10">
        <v>1075</v>
      </c>
      <c r="U20" s="10">
        <v>398</v>
      </c>
      <c r="Y20" s="37"/>
    </row>
    <row r="21" spans="1:26" s="12" customFormat="1" ht="38.25" hidden="1">
      <c r="A21" s="18">
        <v>13</v>
      </c>
      <c r="B21" s="19" t="s">
        <v>30</v>
      </c>
      <c r="C21" s="36">
        <v>1</v>
      </c>
      <c r="D21" s="10">
        <v>982</v>
      </c>
      <c r="E21" s="10">
        <v>0</v>
      </c>
      <c r="F21" s="10">
        <v>0</v>
      </c>
      <c r="G21" s="10">
        <v>0</v>
      </c>
      <c r="H21" s="10">
        <v>0</v>
      </c>
      <c r="I21" s="41">
        <v>581</v>
      </c>
      <c r="J21" s="41">
        <v>0</v>
      </c>
      <c r="K21" s="10">
        <v>23800</v>
      </c>
      <c r="L21" s="10">
        <v>5200</v>
      </c>
      <c r="M21" s="10">
        <v>24200</v>
      </c>
      <c r="N21" s="10">
        <v>0</v>
      </c>
      <c r="O21" s="41">
        <v>3790</v>
      </c>
      <c r="P21" s="10">
        <v>0</v>
      </c>
      <c r="Q21" s="41">
        <v>0</v>
      </c>
      <c r="R21" s="41">
        <v>1475</v>
      </c>
      <c r="S21" s="10">
        <v>400</v>
      </c>
      <c r="T21" s="10">
        <v>1075</v>
      </c>
      <c r="U21" s="10">
        <v>398</v>
      </c>
      <c r="Y21" s="37"/>
    </row>
    <row r="22" spans="1:26" s="12" customFormat="1" ht="38.25" hidden="1">
      <c r="A22" s="18">
        <v>14</v>
      </c>
      <c r="B22" s="19" t="s">
        <v>31</v>
      </c>
      <c r="C22" s="36">
        <v>2</v>
      </c>
      <c r="D22" s="10">
        <v>2448</v>
      </c>
      <c r="E22" s="10">
        <v>0</v>
      </c>
      <c r="F22" s="10">
        <v>0</v>
      </c>
      <c r="G22" s="10">
        <v>0</v>
      </c>
      <c r="H22" s="10">
        <v>6650</v>
      </c>
      <c r="I22" s="41">
        <v>1408</v>
      </c>
      <c r="J22" s="41">
        <v>0</v>
      </c>
      <c r="K22" s="10">
        <v>79100</v>
      </c>
      <c r="L22" s="10">
        <v>19750</v>
      </c>
      <c r="M22" s="10">
        <v>74784</v>
      </c>
      <c r="N22" s="10">
        <v>0</v>
      </c>
      <c r="O22" s="41">
        <v>10499</v>
      </c>
      <c r="P22" s="10">
        <v>0</v>
      </c>
      <c r="Q22" s="41">
        <v>0</v>
      </c>
      <c r="R22" s="41">
        <v>1475</v>
      </c>
      <c r="S22" s="10">
        <v>400</v>
      </c>
      <c r="T22" s="10">
        <v>1075</v>
      </c>
      <c r="U22" s="10">
        <v>398</v>
      </c>
      <c r="Y22" s="37"/>
    </row>
    <row r="23" spans="1:26" s="12" customFormat="1" ht="44.25" hidden="1" customHeight="1">
      <c r="A23" s="18">
        <v>15</v>
      </c>
      <c r="B23" s="19" t="s">
        <v>20</v>
      </c>
      <c r="C23" s="36">
        <v>2</v>
      </c>
      <c r="D23" s="10">
        <v>4369</v>
      </c>
      <c r="E23" s="10">
        <v>0</v>
      </c>
      <c r="F23" s="10">
        <v>0</v>
      </c>
      <c r="G23" s="10">
        <v>0</v>
      </c>
      <c r="H23" s="10">
        <v>0</v>
      </c>
      <c r="I23" s="41">
        <f>1936+0</f>
        <v>1936</v>
      </c>
      <c r="J23" s="41">
        <v>0</v>
      </c>
      <c r="K23" s="10">
        <v>79745</v>
      </c>
      <c r="L23" s="10">
        <v>23622</v>
      </c>
      <c r="M23" s="10">
        <v>81357</v>
      </c>
      <c r="N23" s="10">
        <v>0</v>
      </c>
      <c r="O23" s="41">
        <v>11895</v>
      </c>
      <c r="P23" s="10">
        <v>0</v>
      </c>
      <c r="Q23" s="41">
        <v>0</v>
      </c>
      <c r="R23" s="41">
        <v>4900</v>
      </c>
      <c r="S23" s="10">
        <v>1400</v>
      </c>
      <c r="T23" s="10">
        <v>3500</v>
      </c>
      <c r="U23" s="10">
        <v>1296</v>
      </c>
      <c r="Y23" s="37"/>
    </row>
    <row r="24" spans="1:26" s="12" customFormat="1" ht="38.25" hidden="1">
      <c r="A24" s="18">
        <v>16</v>
      </c>
      <c r="B24" s="19" t="s">
        <v>21</v>
      </c>
      <c r="C24" s="36">
        <v>2</v>
      </c>
      <c r="D24" s="10">
        <v>3171</v>
      </c>
      <c r="E24" s="10">
        <v>0</v>
      </c>
      <c r="F24" s="10">
        <v>0</v>
      </c>
      <c r="G24" s="10">
        <v>0</v>
      </c>
      <c r="H24" s="10">
        <v>0</v>
      </c>
      <c r="I24" s="41">
        <f>1122+0</f>
        <v>1122</v>
      </c>
      <c r="J24" s="41">
        <v>0</v>
      </c>
      <c r="K24" s="10">
        <v>80304</v>
      </c>
      <c r="L24" s="10">
        <v>20950</v>
      </c>
      <c r="M24" s="10">
        <v>61825</v>
      </c>
      <c r="N24" s="10">
        <v>0</v>
      </c>
      <c r="O24" s="41">
        <v>12245</v>
      </c>
      <c r="P24" s="10">
        <v>0</v>
      </c>
      <c r="Q24" s="41">
        <v>0</v>
      </c>
      <c r="R24" s="41">
        <v>5900</v>
      </c>
      <c r="S24" s="10">
        <v>1600</v>
      </c>
      <c r="T24" s="10">
        <v>4300</v>
      </c>
      <c r="U24" s="10">
        <v>1593</v>
      </c>
      <c r="Y24" s="37"/>
    </row>
    <row r="25" spans="1:26" s="12" customFormat="1" ht="44.45" hidden="1" customHeight="1">
      <c r="A25" s="18">
        <v>17</v>
      </c>
      <c r="B25" s="19" t="s">
        <v>22</v>
      </c>
      <c r="C25" s="36">
        <v>2</v>
      </c>
      <c r="D25" s="10">
        <v>10556</v>
      </c>
      <c r="E25" s="10">
        <v>0</v>
      </c>
      <c r="F25" s="10">
        <v>0</v>
      </c>
      <c r="G25" s="10">
        <v>0</v>
      </c>
      <c r="H25" s="10">
        <v>3500</v>
      </c>
      <c r="I25" s="41">
        <f>3420+0</f>
        <v>3420</v>
      </c>
      <c r="J25" s="41">
        <v>0</v>
      </c>
      <c r="K25" s="10">
        <v>178045</v>
      </c>
      <c r="L25" s="10">
        <v>51325</v>
      </c>
      <c r="M25" s="10">
        <v>165238</v>
      </c>
      <c r="N25" s="10">
        <v>0</v>
      </c>
      <c r="O25" s="41">
        <v>26648</v>
      </c>
      <c r="P25" s="10">
        <v>0</v>
      </c>
      <c r="Q25" s="41">
        <v>0</v>
      </c>
      <c r="R25" s="41">
        <v>7375</v>
      </c>
      <c r="S25" s="10">
        <v>2100</v>
      </c>
      <c r="T25" s="10">
        <v>5275</v>
      </c>
      <c r="U25" s="10">
        <v>1954</v>
      </c>
      <c r="Y25" s="37"/>
    </row>
    <row r="26" spans="1:26" s="12" customFormat="1" ht="46.15" hidden="1" customHeight="1">
      <c r="A26" s="18">
        <v>18</v>
      </c>
      <c r="B26" s="19" t="s">
        <v>32</v>
      </c>
      <c r="C26" s="36">
        <v>1</v>
      </c>
      <c r="D26" s="10">
        <v>1317</v>
      </c>
      <c r="E26" s="10">
        <v>0</v>
      </c>
      <c r="F26" s="10">
        <v>0</v>
      </c>
      <c r="G26" s="10">
        <v>0</v>
      </c>
      <c r="H26" s="10">
        <v>0</v>
      </c>
      <c r="I26" s="41">
        <f>1122+0</f>
        <v>1122</v>
      </c>
      <c r="J26" s="41">
        <v>0</v>
      </c>
      <c r="K26" s="10">
        <v>44900</v>
      </c>
      <c r="L26" s="10">
        <v>14350</v>
      </c>
      <c r="M26" s="10">
        <v>36586</v>
      </c>
      <c r="N26" s="10">
        <v>0</v>
      </c>
      <c r="O26" s="41">
        <v>6415</v>
      </c>
      <c r="P26" s="10">
        <v>0</v>
      </c>
      <c r="Q26" s="41">
        <v>0</v>
      </c>
      <c r="R26" s="41">
        <v>1475</v>
      </c>
      <c r="S26" s="10">
        <v>400</v>
      </c>
      <c r="T26" s="10">
        <v>1075</v>
      </c>
      <c r="U26" s="10">
        <v>398</v>
      </c>
      <c r="Y26" s="37"/>
    </row>
    <row r="27" spans="1:26" s="12" customFormat="1" ht="46.9" hidden="1" customHeight="1">
      <c r="A27" s="18">
        <v>19</v>
      </c>
      <c r="B27" s="19" t="s">
        <v>8</v>
      </c>
      <c r="C27" s="36">
        <v>3</v>
      </c>
      <c r="D27" s="41">
        <v>10100</v>
      </c>
      <c r="E27" s="41">
        <v>4963.4000000000005</v>
      </c>
      <c r="F27" s="41">
        <v>299</v>
      </c>
      <c r="G27" s="41">
        <v>7</v>
      </c>
      <c r="H27" s="10">
        <v>5325</v>
      </c>
      <c r="I27" s="10">
        <v>2056</v>
      </c>
      <c r="J27" s="41">
        <v>0</v>
      </c>
      <c r="K27" s="10">
        <v>128552</v>
      </c>
      <c r="L27" s="10">
        <v>45144</v>
      </c>
      <c r="M27" s="10">
        <v>140502</v>
      </c>
      <c r="N27" s="10">
        <v>0</v>
      </c>
      <c r="O27" s="41">
        <v>0</v>
      </c>
      <c r="P27" s="41">
        <v>0</v>
      </c>
      <c r="Q27" s="10">
        <v>0</v>
      </c>
      <c r="R27" s="10">
        <v>2950</v>
      </c>
      <c r="S27" s="10">
        <v>800</v>
      </c>
      <c r="T27" s="10">
        <v>2150</v>
      </c>
      <c r="U27" s="10">
        <v>796</v>
      </c>
      <c r="Y27" s="37"/>
    </row>
    <row r="28" spans="1:26" s="12" customFormat="1" ht="48.6" hidden="1" customHeight="1">
      <c r="A28" s="18">
        <v>20</v>
      </c>
      <c r="B28" s="19" t="s">
        <v>50</v>
      </c>
      <c r="C28" s="36">
        <v>2</v>
      </c>
      <c r="D28" s="41">
        <v>3000</v>
      </c>
      <c r="E28" s="41">
        <v>0</v>
      </c>
      <c r="F28" s="41">
        <v>0</v>
      </c>
      <c r="G28" s="41">
        <v>0</v>
      </c>
      <c r="H28" s="11">
        <v>0</v>
      </c>
      <c r="I28" s="10">
        <f>1540+528</f>
        <v>2068</v>
      </c>
      <c r="J28" s="41">
        <v>0</v>
      </c>
      <c r="K28" s="10">
        <v>87378</v>
      </c>
      <c r="L28" s="10">
        <v>41216</v>
      </c>
      <c r="M28" s="10">
        <v>108922</v>
      </c>
      <c r="N28" s="10">
        <v>0</v>
      </c>
      <c r="O28" s="41">
        <v>0</v>
      </c>
      <c r="P28" s="41">
        <v>0</v>
      </c>
      <c r="Q28" s="10">
        <v>0</v>
      </c>
      <c r="R28" s="10">
        <v>2950</v>
      </c>
      <c r="S28" s="10">
        <v>800</v>
      </c>
      <c r="T28" s="10">
        <v>2150</v>
      </c>
      <c r="U28" s="10">
        <v>796</v>
      </c>
      <c r="Y28" s="37"/>
    </row>
    <row r="29" spans="1:26" s="12" customFormat="1" ht="38.25" hidden="1">
      <c r="A29" s="18">
        <v>21</v>
      </c>
      <c r="B29" s="19" t="s">
        <v>61</v>
      </c>
      <c r="C29" s="36">
        <v>2</v>
      </c>
      <c r="D29" s="41">
        <v>7241</v>
      </c>
      <c r="E29" s="41">
        <v>0</v>
      </c>
      <c r="F29" s="41">
        <v>0</v>
      </c>
      <c r="G29" s="41">
        <v>0</v>
      </c>
      <c r="H29" s="11">
        <v>0</v>
      </c>
      <c r="I29" s="10">
        <f>2633+0</f>
        <v>2633</v>
      </c>
      <c r="J29" s="41">
        <v>0</v>
      </c>
      <c r="K29" s="10">
        <v>134164</v>
      </c>
      <c r="L29" s="10">
        <v>28018</v>
      </c>
      <c r="M29" s="10">
        <v>155222</v>
      </c>
      <c r="N29" s="10">
        <v>0</v>
      </c>
      <c r="O29" s="41">
        <v>0</v>
      </c>
      <c r="P29" s="41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Y29" s="37"/>
    </row>
    <row r="30" spans="1:26" s="12" customFormat="1" ht="38.25" hidden="1">
      <c r="A30" s="18">
        <v>22</v>
      </c>
      <c r="B30" s="19" t="s">
        <v>9</v>
      </c>
      <c r="C30" s="36">
        <v>3</v>
      </c>
      <c r="D30" s="41">
        <v>9100</v>
      </c>
      <c r="E30" s="41">
        <v>0</v>
      </c>
      <c r="F30" s="41">
        <v>0</v>
      </c>
      <c r="G30" s="41">
        <v>65</v>
      </c>
      <c r="H30" s="11">
        <v>0</v>
      </c>
      <c r="I30" s="10">
        <f>2376+0</f>
        <v>2376</v>
      </c>
      <c r="J30" s="41">
        <v>0</v>
      </c>
      <c r="K30" s="10">
        <v>95703</v>
      </c>
      <c r="L30" s="10">
        <v>40250</v>
      </c>
      <c r="M30" s="10">
        <v>100545</v>
      </c>
      <c r="N30" s="10">
        <v>0</v>
      </c>
      <c r="O30" s="41">
        <v>0</v>
      </c>
      <c r="P30" s="41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Y30" s="37"/>
    </row>
    <row r="31" spans="1:26" s="12" customFormat="1" ht="38.25" hidden="1">
      <c r="A31" s="18">
        <v>23</v>
      </c>
      <c r="B31" s="19" t="s">
        <v>10</v>
      </c>
      <c r="C31" s="36">
        <v>3</v>
      </c>
      <c r="D31" s="41">
        <v>8379</v>
      </c>
      <c r="E31" s="41">
        <v>0</v>
      </c>
      <c r="F31" s="41">
        <v>0</v>
      </c>
      <c r="G31" s="41">
        <v>408</v>
      </c>
      <c r="H31" s="11">
        <v>0</v>
      </c>
      <c r="I31" s="10">
        <v>3304</v>
      </c>
      <c r="J31" s="41">
        <v>0</v>
      </c>
      <c r="K31" s="10">
        <v>77635</v>
      </c>
      <c r="L31" s="10">
        <v>52870</v>
      </c>
      <c r="M31" s="10">
        <v>117960</v>
      </c>
      <c r="N31" s="10">
        <v>0</v>
      </c>
      <c r="O31" s="41">
        <v>0</v>
      </c>
      <c r="P31" s="41"/>
      <c r="Q31" s="10"/>
      <c r="R31" s="10">
        <v>5900</v>
      </c>
      <c r="S31" s="10">
        <v>1600</v>
      </c>
      <c r="T31" s="10">
        <v>4300</v>
      </c>
      <c r="U31" s="10">
        <v>1593</v>
      </c>
      <c r="Y31" s="37"/>
    </row>
    <row r="32" spans="1:26" s="12" customFormat="1" ht="61.5" hidden="1" customHeight="1">
      <c r="A32" s="18">
        <v>24</v>
      </c>
      <c r="B32" s="19" t="s">
        <v>94</v>
      </c>
      <c r="C32" s="36">
        <v>2</v>
      </c>
      <c r="D32" s="41">
        <v>6850</v>
      </c>
      <c r="E32" s="41">
        <v>0</v>
      </c>
      <c r="F32" s="41">
        <v>0</v>
      </c>
      <c r="G32" s="41">
        <v>0</v>
      </c>
      <c r="H32" s="11">
        <v>0</v>
      </c>
      <c r="I32" s="10">
        <v>1906</v>
      </c>
      <c r="J32" s="41">
        <v>0</v>
      </c>
      <c r="K32" s="10">
        <v>24025</v>
      </c>
      <c r="L32" s="10">
        <v>0</v>
      </c>
      <c r="M32" s="10">
        <v>15225</v>
      </c>
      <c r="N32" s="11">
        <v>0</v>
      </c>
      <c r="O32" s="41">
        <v>0</v>
      </c>
      <c r="P32" s="41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Y32" s="37"/>
      <c r="Z32" s="37"/>
    </row>
    <row r="33" spans="1:25" s="12" customFormat="1" ht="47.25" hidden="1" customHeight="1">
      <c r="A33" s="18">
        <v>25</v>
      </c>
      <c r="B33" s="19" t="s">
        <v>11</v>
      </c>
      <c r="C33" s="36">
        <v>2</v>
      </c>
      <c r="D33" s="41">
        <v>2900</v>
      </c>
      <c r="E33" s="41">
        <v>0</v>
      </c>
      <c r="F33" s="41">
        <v>0</v>
      </c>
      <c r="G33" s="41">
        <v>0</v>
      </c>
      <c r="H33" s="11">
        <v>0</v>
      </c>
      <c r="I33" s="10">
        <v>550</v>
      </c>
      <c r="J33" s="41">
        <v>0</v>
      </c>
      <c r="K33" s="10">
        <v>43650</v>
      </c>
      <c r="L33" s="10">
        <v>1500</v>
      </c>
      <c r="M33" s="10">
        <v>25826</v>
      </c>
      <c r="N33" s="11">
        <v>0</v>
      </c>
      <c r="O33" s="41">
        <v>0</v>
      </c>
      <c r="P33" s="41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Y33" s="37"/>
    </row>
    <row r="34" spans="1:25" s="12" customFormat="1" ht="43.5" hidden="1" customHeight="1">
      <c r="A34" s="18">
        <v>26</v>
      </c>
      <c r="B34" s="19" t="s">
        <v>92</v>
      </c>
      <c r="C34" s="36">
        <v>2</v>
      </c>
      <c r="D34" s="41">
        <v>1754</v>
      </c>
      <c r="E34" s="41">
        <v>9830</v>
      </c>
      <c r="F34" s="41">
        <v>592</v>
      </c>
      <c r="G34" s="41">
        <v>0</v>
      </c>
      <c r="H34" s="11">
        <v>0</v>
      </c>
      <c r="I34" s="10">
        <f>330+0</f>
        <v>330</v>
      </c>
      <c r="J34" s="41">
        <v>0</v>
      </c>
      <c r="K34" s="10">
        <v>19465</v>
      </c>
      <c r="L34" s="10">
        <v>1300</v>
      </c>
      <c r="M34" s="10">
        <v>14345</v>
      </c>
      <c r="N34" s="11">
        <v>0</v>
      </c>
      <c r="O34" s="41">
        <v>0</v>
      </c>
      <c r="P34" s="41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Y34" s="37"/>
    </row>
    <row r="35" spans="1:25" s="12" customFormat="1" ht="37.5" hidden="1" customHeight="1">
      <c r="A35" s="18">
        <v>27</v>
      </c>
      <c r="B35" s="19" t="s">
        <v>12</v>
      </c>
      <c r="C35" s="36">
        <v>2</v>
      </c>
      <c r="D35" s="41">
        <v>4000</v>
      </c>
      <c r="E35" s="41">
        <v>0</v>
      </c>
      <c r="F35" s="41">
        <v>0</v>
      </c>
      <c r="G35" s="41">
        <v>0</v>
      </c>
      <c r="H35" s="11">
        <v>0</v>
      </c>
      <c r="I35" s="10">
        <v>858</v>
      </c>
      <c r="J35" s="10">
        <v>0</v>
      </c>
      <c r="K35" s="10">
        <v>23762</v>
      </c>
      <c r="L35" s="10">
        <v>0</v>
      </c>
      <c r="M35" s="10">
        <v>18110</v>
      </c>
      <c r="N35" s="11">
        <v>0</v>
      </c>
      <c r="O35" s="41">
        <v>0</v>
      </c>
      <c r="P35" s="41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Y35" s="37"/>
    </row>
    <row r="36" spans="1:25" s="12" customFormat="1" ht="42" hidden="1" customHeight="1">
      <c r="A36" s="18">
        <v>28</v>
      </c>
      <c r="B36" s="19" t="s">
        <v>13</v>
      </c>
      <c r="C36" s="36">
        <v>2</v>
      </c>
      <c r="D36" s="41">
        <v>4000</v>
      </c>
      <c r="E36" s="41">
        <v>0</v>
      </c>
      <c r="F36" s="41">
        <v>0</v>
      </c>
      <c r="G36" s="41">
        <v>0</v>
      </c>
      <c r="H36" s="11">
        <v>0</v>
      </c>
      <c r="I36" s="10">
        <v>858</v>
      </c>
      <c r="J36" s="10">
        <v>0</v>
      </c>
      <c r="K36" s="10">
        <v>43842</v>
      </c>
      <c r="L36" s="10">
        <v>0</v>
      </c>
      <c r="M36" s="10">
        <v>14141</v>
      </c>
      <c r="N36" s="11">
        <v>0</v>
      </c>
      <c r="O36" s="41">
        <v>0</v>
      </c>
      <c r="P36" s="41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Y36" s="37"/>
    </row>
    <row r="37" spans="1:25" s="12" customFormat="1" ht="38.25" hidden="1">
      <c r="A37" s="18">
        <v>29</v>
      </c>
      <c r="B37" s="19" t="s">
        <v>15</v>
      </c>
      <c r="C37" s="36">
        <v>2</v>
      </c>
      <c r="D37" s="10">
        <v>0</v>
      </c>
      <c r="E37" s="10">
        <v>0</v>
      </c>
      <c r="F37" s="10">
        <v>0</v>
      </c>
      <c r="G37" s="10">
        <v>0</v>
      </c>
      <c r="H37" s="11">
        <v>0</v>
      </c>
      <c r="I37" s="10">
        <v>0</v>
      </c>
      <c r="J37" s="10">
        <v>0</v>
      </c>
      <c r="K37" s="10">
        <v>105990</v>
      </c>
      <c r="L37" s="10">
        <v>22270</v>
      </c>
      <c r="M37" s="10">
        <v>56487</v>
      </c>
      <c r="N37" s="11">
        <v>0</v>
      </c>
      <c r="O37" s="41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Y37" s="37"/>
    </row>
    <row r="38" spans="1:25" s="12" customFormat="1" ht="42.75" hidden="1" customHeight="1">
      <c r="A38" s="18">
        <v>30</v>
      </c>
      <c r="B38" s="19" t="s">
        <v>75</v>
      </c>
      <c r="C38" s="36">
        <v>1</v>
      </c>
      <c r="D38" s="10">
        <v>0</v>
      </c>
      <c r="E38" s="10">
        <v>0</v>
      </c>
      <c r="F38" s="10">
        <v>0</v>
      </c>
      <c r="G38" s="10">
        <v>0</v>
      </c>
      <c r="H38" s="11">
        <v>0</v>
      </c>
      <c r="I38" s="11">
        <v>0</v>
      </c>
      <c r="J38" s="11">
        <v>0</v>
      </c>
      <c r="K38" s="10">
        <v>35000</v>
      </c>
      <c r="L38" s="10">
        <v>20000</v>
      </c>
      <c r="M38" s="10">
        <v>40000</v>
      </c>
      <c r="N38" s="11">
        <v>0</v>
      </c>
      <c r="O38" s="41">
        <v>0</v>
      </c>
      <c r="P38" s="10">
        <v>0</v>
      </c>
      <c r="Q38" s="11">
        <v>0</v>
      </c>
      <c r="R38" s="41">
        <v>0</v>
      </c>
      <c r="S38" s="10">
        <v>0</v>
      </c>
      <c r="T38" s="10">
        <v>0</v>
      </c>
      <c r="U38" s="10">
        <v>0</v>
      </c>
      <c r="Y38" s="37"/>
    </row>
    <row r="39" spans="1:25" s="12" customFormat="1" ht="38.25" hidden="1">
      <c r="A39" s="18">
        <v>31</v>
      </c>
      <c r="B39" s="19" t="s">
        <v>17</v>
      </c>
      <c r="C39" s="36">
        <v>1</v>
      </c>
      <c r="D39" s="10">
        <v>0</v>
      </c>
      <c r="E39" s="10">
        <v>0</v>
      </c>
      <c r="F39" s="10">
        <v>0</v>
      </c>
      <c r="G39" s="10">
        <v>0</v>
      </c>
      <c r="H39" s="11">
        <v>0</v>
      </c>
      <c r="I39" s="11">
        <v>0</v>
      </c>
      <c r="J39" s="11">
        <v>0</v>
      </c>
      <c r="K39" s="10">
        <v>0</v>
      </c>
      <c r="L39" s="10">
        <v>0</v>
      </c>
      <c r="M39" s="10">
        <v>0</v>
      </c>
      <c r="N39" s="11">
        <v>0</v>
      </c>
      <c r="O39" s="41">
        <v>137035</v>
      </c>
      <c r="P39" s="10">
        <v>0</v>
      </c>
      <c r="Q39" s="11">
        <v>0</v>
      </c>
      <c r="R39" s="11">
        <v>0</v>
      </c>
      <c r="S39" s="10">
        <v>0</v>
      </c>
      <c r="T39" s="10">
        <v>0</v>
      </c>
      <c r="U39" s="10">
        <v>0</v>
      </c>
      <c r="Y39" s="37"/>
    </row>
    <row r="40" spans="1:25" s="12" customFormat="1" ht="63.75" hidden="1" customHeight="1">
      <c r="A40" s="18">
        <v>32</v>
      </c>
      <c r="B40" s="19" t="s">
        <v>34</v>
      </c>
      <c r="C40" s="36">
        <v>3</v>
      </c>
      <c r="D40" s="10">
        <v>6774</v>
      </c>
      <c r="E40" s="10">
        <v>0</v>
      </c>
      <c r="F40" s="10">
        <v>0</v>
      </c>
      <c r="G40" s="10">
        <v>177</v>
      </c>
      <c r="H40" s="11">
        <v>0</v>
      </c>
      <c r="I40" s="41">
        <v>544</v>
      </c>
      <c r="J40" s="11">
        <v>0</v>
      </c>
      <c r="K40" s="10">
        <v>2500</v>
      </c>
      <c r="L40" s="10">
        <v>8000</v>
      </c>
      <c r="M40" s="10">
        <v>13500</v>
      </c>
      <c r="N40" s="11">
        <v>0</v>
      </c>
      <c r="O40" s="41">
        <v>0</v>
      </c>
      <c r="P40" s="10">
        <v>0</v>
      </c>
      <c r="Q40" s="41">
        <v>0</v>
      </c>
      <c r="R40" s="41">
        <v>0</v>
      </c>
      <c r="S40" s="10">
        <v>0</v>
      </c>
      <c r="T40" s="10">
        <v>0</v>
      </c>
      <c r="U40" s="10">
        <v>0</v>
      </c>
      <c r="Y40" s="37"/>
    </row>
    <row r="41" spans="1:25" s="12" customFormat="1" ht="59.45" hidden="1" customHeight="1">
      <c r="A41" s="18">
        <v>33</v>
      </c>
      <c r="B41" s="19" t="s">
        <v>104</v>
      </c>
      <c r="C41" s="36">
        <v>2</v>
      </c>
      <c r="D41" s="10">
        <v>564</v>
      </c>
      <c r="E41" s="10">
        <v>9345</v>
      </c>
      <c r="F41" s="10">
        <v>564</v>
      </c>
      <c r="G41" s="10">
        <v>0</v>
      </c>
      <c r="H41" s="11">
        <v>0</v>
      </c>
      <c r="I41" s="41">
        <v>3200</v>
      </c>
      <c r="J41" s="11">
        <v>0</v>
      </c>
      <c r="K41" s="10">
        <v>28912</v>
      </c>
      <c r="L41" s="10">
        <v>0</v>
      </c>
      <c r="M41" s="10">
        <v>1571</v>
      </c>
      <c r="N41" s="11">
        <v>0</v>
      </c>
      <c r="O41" s="41">
        <v>0</v>
      </c>
      <c r="P41" s="10">
        <v>0</v>
      </c>
      <c r="Q41" s="41">
        <v>0</v>
      </c>
      <c r="R41" s="41">
        <v>0</v>
      </c>
      <c r="S41" s="11">
        <v>0</v>
      </c>
      <c r="T41" s="11">
        <v>0</v>
      </c>
      <c r="U41" s="10">
        <v>0</v>
      </c>
      <c r="Y41" s="37"/>
    </row>
    <row r="42" spans="1:25" s="12" customFormat="1" ht="38.25" hidden="1">
      <c r="A42" s="18">
        <v>34</v>
      </c>
      <c r="B42" s="19" t="s">
        <v>33</v>
      </c>
      <c r="C42" s="36">
        <v>3</v>
      </c>
      <c r="D42" s="10">
        <v>27000</v>
      </c>
      <c r="E42" s="10">
        <v>0</v>
      </c>
      <c r="F42" s="10">
        <v>0</v>
      </c>
      <c r="G42" s="10">
        <v>2936</v>
      </c>
      <c r="H42" s="11">
        <v>0</v>
      </c>
      <c r="I42" s="41">
        <v>1442</v>
      </c>
      <c r="J42" s="41">
        <v>184</v>
      </c>
      <c r="K42" s="10">
        <v>147051</v>
      </c>
      <c r="L42" s="10">
        <v>0</v>
      </c>
      <c r="M42" s="10">
        <v>10301</v>
      </c>
      <c r="N42" s="11">
        <v>0</v>
      </c>
      <c r="O42" s="41">
        <v>1200</v>
      </c>
      <c r="P42" s="10">
        <v>0</v>
      </c>
      <c r="Q42" s="41">
        <v>0</v>
      </c>
      <c r="R42" s="41">
        <v>967</v>
      </c>
      <c r="S42" s="10">
        <v>967</v>
      </c>
      <c r="T42" s="10">
        <v>0</v>
      </c>
      <c r="U42" s="10">
        <v>0</v>
      </c>
      <c r="Y42" s="37"/>
    </row>
    <row r="43" spans="1:25" s="12" customFormat="1" ht="42.75" hidden="1" customHeight="1">
      <c r="A43" s="18">
        <v>35</v>
      </c>
      <c r="B43" s="19" t="s">
        <v>35</v>
      </c>
      <c r="C43" s="36">
        <v>2</v>
      </c>
      <c r="D43" s="10">
        <v>6000</v>
      </c>
      <c r="E43" s="10">
        <v>9926.8000000000011</v>
      </c>
      <c r="F43" s="10">
        <v>598</v>
      </c>
      <c r="G43" s="10">
        <v>0</v>
      </c>
      <c r="H43" s="11">
        <v>0</v>
      </c>
      <c r="I43" s="41">
        <f>682+440</f>
        <v>1122</v>
      </c>
      <c r="J43" s="41">
        <v>0</v>
      </c>
      <c r="K43" s="10">
        <v>73644</v>
      </c>
      <c r="L43" s="10">
        <v>0</v>
      </c>
      <c r="M43" s="10">
        <v>36646</v>
      </c>
      <c r="N43" s="11">
        <v>0</v>
      </c>
      <c r="O43" s="41">
        <v>0</v>
      </c>
      <c r="P43" s="10">
        <v>0</v>
      </c>
      <c r="Q43" s="41">
        <v>0</v>
      </c>
      <c r="R43" s="41">
        <v>0</v>
      </c>
      <c r="S43" s="11">
        <v>0</v>
      </c>
      <c r="T43" s="11">
        <v>0</v>
      </c>
      <c r="U43" s="10">
        <v>0</v>
      </c>
      <c r="Y43" s="37"/>
    </row>
    <row r="44" spans="1:25" s="12" customFormat="1" ht="54" hidden="1" customHeight="1">
      <c r="A44" s="18">
        <v>36</v>
      </c>
      <c r="B44" s="19" t="s">
        <v>54</v>
      </c>
      <c r="C44" s="36">
        <v>3</v>
      </c>
      <c r="D44" s="10">
        <v>6900</v>
      </c>
      <c r="E44" s="10">
        <v>13240</v>
      </c>
      <c r="F44" s="10">
        <v>798</v>
      </c>
      <c r="G44" s="10">
        <v>875</v>
      </c>
      <c r="H44" s="11">
        <v>0</v>
      </c>
      <c r="I44" s="10">
        <v>0</v>
      </c>
      <c r="J44" s="41">
        <v>0</v>
      </c>
      <c r="K44" s="10">
        <v>19228</v>
      </c>
      <c r="L44" s="10">
        <v>3640</v>
      </c>
      <c r="M44" s="10">
        <v>16760</v>
      </c>
      <c r="N44" s="11">
        <v>0</v>
      </c>
      <c r="O44" s="41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Y44" s="37"/>
    </row>
    <row r="45" spans="1:25" s="12" customFormat="1" ht="45" hidden="1" customHeight="1">
      <c r="A45" s="18">
        <v>37</v>
      </c>
      <c r="B45" s="19" t="s">
        <v>55</v>
      </c>
      <c r="C45" s="36">
        <v>3</v>
      </c>
      <c r="D45" s="10">
        <v>8600</v>
      </c>
      <c r="E45" s="10">
        <v>0</v>
      </c>
      <c r="F45" s="10">
        <v>0</v>
      </c>
      <c r="G45" s="10">
        <v>331</v>
      </c>
      <c r="H45" s="10">
        <v>7000</v>
      </c>
      <c r="I45" s="41">
        <v>4300</v>
      </c>
      <c r="J45" s="41">
        <v>0</v>
      </c>
      <c r="K45" s="10">
        <v>51000</v>
      </c>
      <c r="L45" s="10">
        <v>0</v>
      </c>
      <c r="M45" s="10">
        <v>15500</v>
      </c>
      <c r="N45" s="10">
        <v>8350</v>
      </c>
      <c r="O45" s="41">
        <v>0</v>
      </c>
      <c r="P45" s="10">
        <v>0</v>
      </c>
      <c r="Q45" s="41">
        <v>0</v>
      </c>
      <c r="R45" s="41">
        <v>0</v>
      </c>
      <c r="S45" s="10">
        <v>0</v>
      </c>
      <c r="T45" s="10">
        <v>0</v>
      </c>
      <c r="U45" s="10">
        <v>0</v>
      </c>
      <c r="Y45" s="37"/>
    </row>
    <row r="46" spans="1:25" s="12" customFormat="1" ht="55.5" hidden="1" customHeight="1">
      <c r="A46" s="18">
        <v>38</v>
      </c>
      <c r="B46" s="19" t="s">
        <v>105</v>
      </c>
      <c r="C46" s="36">
        <v>2</v>
      </c>
      <c r="D46" s="10">
        <v>812</v>
      </c>
      <c r="E46" s="10">
        <v>0</v>
      </c>
      <c r="F46" s="10">
        <v>0</v>
      </c>
      <c r="G46" s="10">
        <v>0</v>
      </c>
      <c r="H46" s="10">
        <v>0</v>
      </c>
      <c r="I46" s="41">
        <f>0+660</f>
        <v>660</v>
      </c>
      <c r="J46" s="41">
        <v>0</v>
      </c>
      <c r="K46" s="10">
        <v>10758</v>
      </c>
      <c r="L46" s="10">
        <v>0</v>
      </c>
      <c r="M46" s="10">
        <v>5795</v>
      </c>
      <c r="N46" s="11">
        <v>0</v>
      </c>
      <c r="O46" s="41">
        <v>0</v>
      </c>
      <c r="P46" s="10">
        <v>835</v>
      </c>
      <c r="Q46" s="10">
        <v>0</v>
      </c>
      <c r="R46" s="10">
        <v>30863</v>
      </c>
      <c r="S46" s="10">
        <v>8766</v>
      </c>
      <c r="T46" s="10">
        <v>22097</v>
      </c>
      <c r="U46" s="10">
        <v>8184</v>
      </c>
      <c r="V46" s="12">
        <f>T46/U46</f>
        <v>2.7000244379276639</v>
      </c>
      <c r="Y46" s="37"/>
    </row>
    <row r="47" spans="1:25" s="12" customFormat="1" ht="53.25" hidden="1" customHeight="1">
      <c r="A47" s="18">
        <v>39</v>
      </c>
      <c r="B47" s="19" t="s">
        <v>36</v>
      </c>
      <c r="C47" s="36">
        <v>2</v>
      </c>
      <c r="D47" s="11">
        <v>0</v>
      </c>
      <c r="E47" s="11">
        <v>0</v>
      </c>
      <c r="F47" s="11">
        <v>0</v>
      </c>
      <c r="G47" s="11">
        <v>0</v>
      </c>
      <c r="H47" s="10">
        <v>0</v>
      </c>
      <c r="I47" s="11">
        <v>0</v>
      </c>
      <c r="J47" s="11">
        <v>0</v>
      </c>
      <c r="K47" s="10">
        <v>0</v>
      </c>
      <c r="L47" s="10">
        <v>0</v>
      </c>
      <c r="M47" s="10">
        <v>0</v>
      </c>
      <c r="N47" s="10">
        <v>0</v>
      </c>
      <c r="O47" s="41">
        <v>0</v>
      </c>
      <c r="P47" s="10">
        <v>1706</v>
      </c>
      <c r="Q47" s="10">
        <v>568</v>
      </c>
      <c r="R47" s="10">
        <v>190981</v>
      </c>
      <c r="S47" s="10">
        <v>116322</v>
      </c>
      <c r="T47" s="10">
        <v>74659</v>
      </c>
      <c r="U47" s="10">
        <v>24887</v>
      </c>
      <c r="V47" s="12">
        <f>T47/U47</f>
        <v>2.9999196367581469</v>
      </c>
      <c r="Y47" s="37"/>
    </row>
    <row r="48" spans="1:25" s="12" customFormat="1" ht="51" hidden="1">
      <c r="A48" s="18">
        <v>40</v>
      </c>
      <c r="B48" s="19" t="s">
        <v>60</v>
      </c>
      <c r="C48" s="36">
        <v>2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0">
        <v>0</v>
      </c>
      <c r="L48" s="10">
        <v>0</v>
      </c>
      <c r="M48" s="10">
        <v>0</v>
      </c>
      <c r="N48" s="11">
        <v>0</v>
      </c>
      <c r="O48" s="41">
        <v>0</v>
      </c>
      <c r="P48" s="10">
        <v>4746</v>
      </c>
      <c r="Q48" s="10">
        <v>2758</v>
      </c>
      <c r="R48" s="10">
        <v>249595</v>
      </c>
      <c r="S48" s="10">
        <v>70000</v>
      </c>
      <c r="T48" s="10">
        <v>179595</v>
      </c>
      <c r="U48" s="10">
        <v>85521</v>
      </c>
      <c r="V48" s="12">
        <f>T48/U48</f>
        <v>2.1000105237310134</v>
      </c>
      <c r="Y48" s="37"/>
    </row>
    <row r="49" spans="1:25" s="12" customFormat="1" ht="38.25" hidden="1">
      <c r="A49" s="18">
        <v>41</v>
      </c>
      <c r="B49" s="19" t="s">
        <v>59</v>
      </c>
      <c r="C49" s="36">
        <v>2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0">
        <v>0</v>
      </c>
      <c r="L49" s="10">
        <v>0</v>
      </c>
      <c r="M49" s="10">
        <v>0</v>
      </c>
      <c r="N49" s="11">
        <v>0</v>
      </c>
      <c r="O49" s="41">
        <v>0</v>
      </c>
      <c r="P49" s="10">
        <v>7963</v>
      </c>
      <c r="Q49" s="10">
        <v>880</v>
      </c>
      <c r="R49" s="10">
        <v>113250</v>
      </c>
      <c r="S49" s="10">
        <v>62650</v>
      </c>
      <c r="T49" s="10">
        <v>50600</v>
      </c>
      <c r="U49" s="10">
        <v>23000</v>
      </c>
      <c r="V49" s="12">
        <f>T49/U49</f>
        <v>2.2000000000000002</v>
      </c>
      <c r="Y49" s="37"/>
    </row>
    <row r="50" spans="1:25" s="12" customFormat="1" ht="51" hidden="1">
      <c r="A50" s="18">
        <v>42</v>
      </c>
      <c r="B50" s="19" t="s">
        <v>58</v>
      </c>
      <c r="C50" s="36">
        <v>2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0">
        <v>0</v>
      </c>
      <c r="L50" s="10">
        <v>0</v>
      </c>
      <c r="M50" s="10">
        <v>0</v>
      </c>
      <c r="N50" s="11">
        <v>0</v>
      </c>
      <c r="O50" s="41">
        <v>0</v>
      </c>
      <c r="P50" s="11">
        <v>0</v>
      </c>
      <c r="Q50" s="11">
        <v>0</v>
      </c>
      <c r="R50" s="11">
        <v>26290</v>
      </c>
      <c r="S50" s="10">
        <v>1552</v>
      </c>
      <c r="T50" s="10">
        <v>24738</v>
      </c>
      <c r="U50" s="10">
        <v>8550</v>
      </c>
      <c r="V50" s="12">
        <v>0</v>
      </c>
      <c r="Y50" s="37"/>
    </row>
    <row r="51" spans="1:25" s="12" customFormat="1" ht="85.9" hidden="1" customHeight="1">
      <c r="A51" s="18">
        <v>43</v>
      </c>
      <c r="B51" s="19" t="s">
        <v>82</v>
      </c>
      <c r="C51" s="36">
        <v>3</v>
      </c>
      <c r="D51" s="10">
        <v>7151</v>
      </c>
      <c r="E51" s="10">
        <v>6880</v>
      </c>
      <c r="F51" s="10">
        <v>414</v>
      </c>
      <c r="G51" s="10">
        <v>402</v>
      </c>
      <c r="H51" s="11">
        <v>0</v>
      </c>
      <c r="I51" s="10">
        <v>621</v>
      </c>
      <c r="J51" s="11">
        <v>0</v>
      </c>
      <c r="K51" s="10">
        <v>20976</v>
      </c>
      <c r="L51" s="10">
        <v>0</v>
      </c>
      <c r="M51" s="10">
        <v>3346</v>
      </c>
      <c r="N51" s="11">
        <v>0</v>
      </c>
      <c r="O51" s="10">
        <v>300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Y51" s="37"/>
    </row>
    <row r="52" spans="1:25" s="12" customFormat="1" ht="91.5" hidden="1" customHeight="1">
      <c r="A52" s="18">
        <v>44</v>
      </c>
      <c r="B52" s="19" t="s">
        <v>101</v>
      </c>
      <c r="C52" s="36">
        <v>2</v>
      </c>
      <c r="D52" s="10">
        <v>498</v>
      </c>
      <c r="E52" s="10">
        <v>8275</v>
      </c>
      <c r="F52" s="10">
        <v>498.4939759036144</v>
      </c>
      <c r="G52" s="10">
        <v>0</v>
      </c>
      <c r="H52" s="11">
        <v>0</v>
      </c>
      <c r="I52" s="10">
        <f>80+776</f>
        <v>856</v>
      </c>
      <c r="J52" s="11">
        <v>0</v>
      </c>
      <c r="K52" s="10">
        <v>900</v>
      </c>
      <c r="L52" s="10">
        <v>0</v>
      </c>
      <c r="M52" s="10">
        <v>1400</v>
      </c>
      <c r="N52" s="11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Y52" s="37"/>
    </row>
    <row r="53" spans="1:25" s="12" customFormat="1" ht="63.75" hidden="1">
      <c r="A53" s="18">
        <v>45</v>
      </c>
      <c r="B53" s="19" t="s">
        <v>106</v>
      </c>
      <c r="C53" s="36">
        <v>2</v>
      </c>
      <c r="D53" s="10">
        <v>405</v>
      </c>
      <c r="E53" s="10">
        <v>6720</v>
      </c>
      <c r="F53" s="10">
        <v>405</v>
      </c>
      <c r="G53" s="10">
        <v>0</v>
      </c>
      <c r="H53" s="11">
        <v>0</v>
      </c>
      <c r="I53" s="10">
        <f>200+200</f>
        <v>400</v>
      </c>
      <c r="J53" s="11">
        <v>0</v>
      </c>
      <c r="K53" s="10">
        <v>1450</v>
      </c>
      <c r="L53" s="10">
        <v>0</v>
      </c>
      <c r="M53" s="10">
        <v>1994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Y53" s="37"/>
    </row>
    <row r="54" spans="1:25" s="12" customFormat="1" ht="59.25" hidden="1" customHeight="1">
      <c r="A54" s="18">
        <v>46</v>
      </c>
      <c r="B54" s="19" t="s">
        <v>95</v>
      </c>
      <c r="C54" s="36">
        <v>1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41">
        <v>20</v>
      </c>
      <c r="J54" s="11">
        <v>0</v>
      </c>
      <c r="K54" s="10">
        <v>200</v>
      </c>
      <c r="L54" s="10">
        <v>0</v>
      </c>
      <c r="M54" s="10">
        <v>200</v>
      </c>
      <c r="N54" s="11">
        <v>0</v>
      </c>
      <c r="O54" s="11">
        <v>0</v>
      </c>
      <c r="P54" s="11">
        <v>0</v>
      </c>
      <c r="Q54" s="41">
        <v>0</v>
      </c>
      <c r="R54" s="41">
        <v>0</v>
      </c>
      <c r="S54" s="11">
        <v>0</v>
      </c>
      <c r="T54" s="11">
        <v>0</v>
      </c>
      <c r="U54" s="10">
        <v>0</v>
      </c>
      <c r="Y54" s="37"/>
    </row>
    <row r="55" spans="1:25" s="12" customFormat="1" ht="69" hidden="1" customHeight="1">
      <c r="A55" s="18">
        <v>47</v>
      </c>
      <c r="B55" s="19" t="s">
        <v>14</v>
      </c>
      <c r="C55" s="36">
        <v>1</v>
      </c>
      <c r="D55" s="41">
        <v>150</v>
      </c>
      <c r="E55" s="41">
        <v>0</v>
      </c>
      <c r="F55" s="41">
        <v>0</v>
      </c>
      <c r="G55" s="11">
        <v>0</v>
      </c>
      <c r="H55" s="11">
        <v>0</v>
      </c>
      <c r="I55" s="10">
        <f>220</f>
        <v>220</v>
      </c>
      <c r="J55" s="11">
        <v>0</v>
      </c>
      <c r="K55" s="10">
        <v>1950</v>
      </c>
      <c r="L55" s="10">
        <v>1550</v>
      </c>
      <c r="M55" s="10">
        <v>11701</v>
      </c>
      <c r="N55" s="11">
        <v>0</v>
      </c>
      <c r="O55" s="41">
        <v>0</v>
      </c>
      <c r="P55" s="41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Y55" s="37"/>
    </row>
    <row r="56" spans="1:25" s="12" customFormat="1" ht="69.599999999999994" hidden="1" customHeight="1">
      <c r="A56" s="18">
        <v>48</v>
      </c>
      <c r="B56" s="19" t="s">
        <v>16</v>
      </c>
      <c r="C56" s="36">
        <v>1</v>
      </c>
      <c r="D56" s="10">
        <v>50</v>
      </c>
      <c r="E56" s="10">
        <v>0</v>
      </c>
      <c r="F56" s="10">
        <v>0</v>
      </c>
      <c r="G56" s="11">
        <v>0</v>
      </c>
      <c r="H56" s="11">
        <v>0</v>
      </c>
      <c r="I56" s="11">
        <v>0</v>
      </c>
      <c r="J56" s="11">
        <v>0</v>
      </c>
      <c r="K56" s="10">
        <v>7000</v>
      </c>
      <c r="L56" s="10">
        <v>0</v>
      </c>
      <c r="M56" s="10">
        <v>7500</v>
      </c>
      <c r="N56" s="11">
        <v>0</v>
      </c>
      <c r="O56" s="41">
        <v>0</v>
      </c>
      <c r="P56" s="10">
        <v>0</v>
      </c>
      <c r="Q56" s="41">
        <v>0</v>
      </c>
      <c r="R56" s="41">
        <v>0</v>
      </c>
      <c r="S56" s="10">
        <v>0</v>
      </c>
      <c r="T56" s="10">
        <v>0</v>
      </c>
      <c r="U56" s="10">
        <v>0</v>
      </c>
      <c r="Y56" s="37"/>
    </row>
    <row r="57" spans="1:25" s="12" customFormat="1" ht="41.25" hidden="1" customHeight="1">
      <c r="A57" s="18">
        <v>49</v>
      </c>
      <c r="B57" s="19" t="s">
        <v>53</v>
      </c>
      <c r="C57" s="36">
        <v>1</v>
      </c>
      <c r="D57" s="10">
        <v>0</v>
      </c>
      <c r="E57" s="10">
        <v>0</v>
      </c>
      <c r="F57" s="10">
        <v>0</v>
      </c>
      <c r="G57" s="10">
        <v>0</v>
      </c>
      <c r="H57" s="11">
        <v>0</v>
      </c>
      <c r="I57" s="11">
        <v>0</v>
      </c>
      <c r="J57" s="11">
        <v>0</v>
      </c>
      <c r="K57" s="10">
        <v>4524</v>
      </c>
      <c r="L57" s="10">
        <v>468</v>
      </c>
      <c r="M57" s="10">
        <v>3658</v>
      </c>
      <c r="N57" s="11">
        <v>0</v>
      </c>
      <c r="O57" s="41">
        <v>0</v>
      </c>
      <c r="P57" s="10">
        <v>0</v>
      </c>
      <c r="Q57" s="11">
        <v>0</v>
      </c>
      <c r="R57" s="41">
        <v>0</v>
      </c>
      <c r="S57" s="10">
        <v>0</v>
      </c>
      <c r="T57" s="10">
        <v>0</v>
      </c>
      <c r="U57" s="10">
        <v>0</v>
      </c>
      <c r="Y57" s="37"/>
    </row>
    <row r="58" spans="1:25" s="12" customFormat="1" ht="41.25" hidden="1" customHeight="1">
      <c r="A58" s="18">
        <v>50</v>
      </c>
      <c r="B58" s="19" t="s">
        <v>52</v>
      </c>
      <c r="C58" s="36">
        <v>1</v>
      </c>
      <c r="D58" s="10">
        <v>0</v>
      </c>
      <c r="E58" s="10">
        <v>0</v>
      </c>
      <c r="F58" s="10">
        <v>0</v>
      </c>
      <c r="G58" s="10">
        <v>0</v>
      </c>
      <c r="H58" s="11">
        <v>0</v>
      </c>
      <c r="I58" s="11">
        <v>0</v>
      </c>
      <c r="J58" s="11">
        <v>0</v>
      </c>
      <c r="K58" s="10">
        <v>381</v>
      </c>
      <c r="L58" s="10">
        <v>0</v>
      </c>
      <c r="M58" s="10">
        <v>183</v>
      </c>
      <c r="N58" s="11">
        <v>0</v>
      </c>
      <c r="O58" s="41">
        <v>0</v>
      </c>
      <c r="P58" s="10">
        <v>0</v>
      </c>
      <c r="Q58" s="11">
        <v>0</v>
      </c>
      <c r="R58" s="41">
        <v>0</v>
      </c>
      <c r="S58" s="10">
        <v>0</v>
      </c>
      <c r="T58" s="10">
        <v>0</v>
      </c>
      <c r="U58" s="10">
        <v>0</v>
      </c>
      <c r="Y58" s="37"/>
    </row>
    <row r="59" spans="1:25" s="12" customFormat="1" ht="42" hidden="1" customHeight="1">
      <c r="A59" s="18">
        <v>51</v>
      </c>
      <c r="B59" s="19" t="s">
        <v>18</v>
      </c>
      <c r="C59" s="36">
        <v>1</v>
      </c>
      <c r="D59" s="10">
        <v>0</v>
      </c>
      <c r="E59" s="10">
        <v>0</v>
      </c>
      <c r="F59" s="10">
        <v>0</v>
      </c>
      <c r="G59" s="10">
        <v>0</v>
      </c>
      <c r="H59" s="33">
        <v>0</v>
      </c>
      <c r="I59" s="11">
        <v>0</v>
      </c>
      <c r="J59" s="11">
        <v>0</v>
      </c>
      <c r="K59" s="10">
        <v>0</v>
      </c>
      <c r="L59" s="10">
        <v>0</v>
      </c>
      <c r="M59" s="10">
        <v>5172</v>
      </c>
      <c r="N59" s="11">
        <v>0</v>
      </c>
      <c r="O59" s="41">
        <v>0</v>
      </c>
      <c r="P59" s="10">
        <v>0</v>
      </c>
      <c r="Q59" s="11">
        <v>0</v>
      </c>
      <c r="R59" s="11">
        <v>0</v>
      </c>
      <c r="S59" s="11">
        <v>0</v>
      </c>
      <c r="T59" s="11">
        <v>0</v>
      </c>
      <c r="U59" s="10">
        <v>0</v>
      </c>
      <c r="Y59" s="37"/>
    </row>
    <row r="60" spans="1:25" s="12" customFormat="1" ht="48.75" hidden="1" customHeight="1">
      <c r="A60" s="18">
        <v>52</v>
      </c>
      <c r="B60" s="19" t="s">
        <v>96</v>
      </c>
      <c r="C60" s="36">
        <v>3</v>
      </c>
      <c r="D60" s="10">
        <v>45</v>
      </c>
      <c r="E60" s="10">
        <v>0</v>
      </c>
      <c r="F60" s="10">
        <v>0</v>
      </c>
      <c r="G60" s="10">
        <v>40</v>
      </c>
      <c r="H60" s="10">
        <v>0</v>
      </c>
      <c r="I60" s="11">
        <v>30</v>
      </c>
      <c r="J60" s="11">
        <v>0</v>
      </c>
      <c r="K60" s="10">
        <v>150</v>
      </c>
      <c r="L60" s="10">
        <v>40</v>
      </c>
      <c r="M60" s="10">
        <v>1975</v>
      </c>
      <c r="N60" s="10">
        <v>0</v>
      </c>
      <c r="O60" s="41">
        <v>0</v>
      </c>
      <c r="P60" s="10">
        <v>0</v>
      </c>
      <c r="Q60" s="41">
        <v>0</v>
      </c>
      <c r="R60" s="41">
        <v>0</v>
      </c>
      <c r="S60" s="10">
        <v>0</v>
      </c>
      <c r="T60" s="10">
        <v>0</v>
      </c>
      <c r="U60" s="10">
        <v>0</v>
      </c>
      <c r="Y60" s="37"/>
    </row>
    <row r="61" spans="1:25" s="12" customFormat="1" ht="60" hidden="1" customHeight="1">
      <c r="A61" s="18">
        <v>53</v>
      </c>
      <c r="B61" s="19" t="s">
        <v>57</v>
      </c>
      <c r="C61" s="36">
        <v>1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41">
        <f>513</f>
        <v>513</v>
      </c>
      <c r="J61" s="41">
        <v>0</v>
      </c>
      <c r="K61" s="10">
        <v>0</v>
      </c>
      <c r="L61" s="10">
        <v>0</v>
      </c>
      <c r="M61" s="10">
        <v>0</v>
      </c>
      <c r="N61" s="11">
        <v>0</v>
      </c>
      <c r="O61" s="11">
        <v>0</v>
      </c>
      <c r="P61" s="11">
        <v>0</v>
      </c>
      <c r="Q61" s="41">
        <v>0</v>
      </c>
      <c r="R61" s="41">
        <v>0</v>
      </c>
      <c r="S61" s="11">
        <v>0</v>
      </c>
      <c r="T61" s="11">
        <v>0</v>
      </c>
      <c r="U61" s="10">
        <v>0</v>
      </c>
      <c r="Y61" s="37"/>
    </row>
    <row r="62" spans="1:25" s="12" customFormat="1" ht="40.5" hidden="1" customHeight="1">
      <c r="A62" s="18">
        <v>54</v>
      </c>
      <c r="B62" s="19" t="s">
        <v>107</v>
      </c>
      <c r="C62" s="36">
        <v>1</v>
      </c>
      <c r="D62" s="10">
        <v>0</v>
      </c>
      <c r="E62" s="10">
        <v>0</v>
      </c>
      <c r="F62" s="10">
        <v>0</v>
      </c>
      <c r="G62" s="10">
        <v>0</v>
      </c>
      <c r="H62" s="10">
        <v>19600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0">
        <v>0</v>
      </c>
      <c r="O62" s="11">
        <v>0</v>
      </c>
      <c r="P62" s="10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Y62" s="37"/>
    </row>
    <row r="63" spans="1:25" s="12" customFormat="1" ht="33.75" hidden="1" customHeight="1">
      <c r="A63" s="18">
        <v>55</v>
      </c>
      <c r="B63" s="19" t="s">
        <v>37</v>
      </c>
      <c r="C63" s="36">
        <v>1</v>
      </c>
      <c r="D63" s="10">
        <v>0</v>
      </c>
      <c r="E63" s="10">
        <v>0</v>
      </c>
      <c r="F63" s="10">
        <v>0</v>
      </c>
      <c r="G63" s="10">
        <v>0</v>
      </c>
      <c r="H63" s="11">
        <v>0</v>
      </c>
      <c r="I63" s="11">
        <v>0</v>
      </c>
      <c r="J63" s="11">
        <v>0</v>
      </c>
      <c r="K63" s="10">
        <v>116</v>
      </c>
      <c r="L63" s="10">
        <v>0</v>
      </c>
      <c r="M63" s="10">
        <v>240</v>
      </c>
      <c r="N63" s="11">
        <v>0</v>
      </c>
      <c r="O63" s="11">
        <v>0</v>
      </c>
      <c r="P63" s="10">
        <v>0</v>
      </c>
      <c r="Q63" s="11">
        <v>0</v>
      </c>
      <c r="R63" s="11">
        <v>0</v>
      </c>
      <c r="S63" s="11">
        <v>0</v>
      </c>
      <c r="T63" s="11">
        <v>0</v>
      </c>
      <c r="U63" s="10">
        <v>0</v>
      </c>
      <c r="Y63" s="37"/>
    </row>
    <row r="64" spans="1:25" s="12" customFormat="1" ht="47.25" hidden="1" customHeight="1">
      <c r="A64" s="18">
        <v>56</v>
      </c>
      <c r="B64" s="19" t="s">
        <v>56</v>
      </c>
      <c r="C64" s="36">
        <v>2</v>
      </c>
      <c r="D64" s="10">
        <v>0</v>
      </c>
      <c r="E64" s="10">
        <v>0</v>
      </c>
      <c r="F64" s="10">
        <v>0</v>
      </c>
      <c r="G64" s="10">
        <v>0</v>
      </c>
      <c r="H64" s="11">
        <v>0</v>
      </c>
      <c r="I64" s="11">
        <v>0</v>
      </c>
      <c r="J64" s="11">
        <v>0</v>
      </c>
      <c r="K64" s="10">
        <v>1000</v>
      </c>
      <c r="L64" s="10">
        <v>0</v>
      </c>
      <c r="M64" s="10">
        <v>0</v>
      </c>
      <c r="N64" s="11">
        <v>0</v>
      </c>
      <c r="O64" s="11">
        <v>0</v>
      </c>
      <c r="P64" s="10">
        <v>0</v>
      </c>
      <c r="Q64" s="11">
        <v>0</v>
      </c>
      <c r="R64" s="11">
        <v>0</v>
      </c>
      <c r="S64" s="11">
        <v>0</v>
      </c>
      <c r="T64" s="11">
        <v>0</v>
      </c>
      <c r="U64" s="10">
        <v>0</v>
      </c>
      <c r="Y64" s="37"/>
    </row>
    <row r="65" spans="1:25" s="12" customFormat="1" ht="45" hidden="1" customHeight="1">
      <c r="A65" s="18">
        <v>57</v>
      </c>
      <c r="B65" s="19" t="s">
        <v>102</v>
      </c>
      <c r="C65" s="36">
        <v>1</v>
      </c>
      <c r="D65" s="10">
        <v>20</v>
      </c>
      <c r="E65" s="10">
        <v>327</v>
      </c>
      <c r="F65" s="10">
        <v>20</v>
      </c>
      <c r="G65" s="10">
        <v>0</v>
      </c>
      <c r="H65" s="11">
        <v>0</v>
      </c>
      <c r="I65" s="11">
        <v>0</v>
      </c>
      <c r="J65" s="11">
        <v>0</v>
      </c>
      <c r="K65" s="10">
        <v>0</v>
      </c>
      <c r="L65" s="10">
        <v>0</v>
      </c>
      <c r="M65" s="10">
        <v>0</v>
      </c>
      <c r="N65" s="11">
        <v>0</v>
      </c>
      <c r="O65" s="11">
        <v>0</v>
      </c>
      <c r="P65" s="10">
        <v>0</v>
      </c>
      <c r="Q65" s="11">
        <v>0</v>
      </c>
      <c r="R65" s="11">
        <v>0</v>
      </c>
      <c r="S65" s="11">
        <v>0</v>
      </c>
      <c r="T65" s="11">
        <v>0</v>
      </c>
      <c r="U65" s="10">
        <v>0</v>
      </c>
      <c r="Y65" s="37"/>
    </row>
    <row r="66" spans="1:25" s="12" customFormat="1" ht="50.25" hidden="1" customHeight="1">
      <c r="A66" s="18">
        <v>58</v>
      </c>
      <c r="B66" s="19" t="s">
        <v>97</v>
      </c>
      <c r="C66" s="36">
        <v>2</v>
      </c>
      <c r="D66" s="10">
        <v>0</v>
      </c>
      <c r="E66" s="10">
        <v>0</v>
      </c>
      <c r="F66" s="10">
        <v>0</v>
      </c>
      <c r="G66" s="10">
        <v>0</v>
      </c>
      <c r="H66" s="11">
        <v>0</v>
      </c>
      <c r="I66" s="11">
        <f>0+5</f>
        <v>5</v>
      </c>
      <c r="J66" s="11">
        <v>0</v>
      </c>
      <c r="K66" s="10">
        <v>0</v>
      </c>
      <c r="L66" s="10">
        <v>0</v>
      </c>
      <c r="M66" s="10">
        <v>0</v>
      </c>
      <c r="N66" s="11">
        <v>0</v>
      </c>
      <c r="O66" s="11">
        <v>0</v>
      </c>
      <c r="P66" s="10">
        <v>0</v>
      </c>
      <c r="Q66" s="11">
        <v>0</v>
      </c>
      <c r="R66" s="11">
        <v>0</v>
      </c>
      <c r="S66" s="11">
        <v>0</v>
      </c>
      <c r="T66" s="11">
        <v>0</v>
      </c>
      <c r="U66" s="10">
        <v>0</v>
      </c>
      <c r="Y66" s="37"/>
    </row>
    <row r="67" spans="1:25" s="12" customFormat="1" ht="37.9" hidden="1" customHeight="1">
      <c r="A67" s="18">
        <v>59</v>
      </c>
      <c r="B67" s="19" t="s">
        <v>109</v>
      </c>
      <c r="C67" s="36">
        <v>1</v>
      </c>
      <c r="D67" s="10">
        <v>280</v>
      </c>
      <c r="E67" s="10">
        <v>0</v>
      </c>
      <c r="F67" s="10">
        <v>0</v>
      </c>
      <c r="G67" s="10">
        <v>0</v>
      </c>
      <c r="H67" s="11">
        <v>0</v>
      </c>
      <c r="I67" s="11">
        <v>0</v>
      </c>
      <c r="J67" s="11">
        <v>0</v>
      </c>
      <c r="K67" s="10">
        <v>10731</v>
      </c>
      <c r="L67" s="10">
        <v>0</v>
      </c>
      <c r="M67" s="10">
        <v>2400</v>
      </c>
      <c r="N67" s="11">
        <v>0</v>
      </c>
      <c r="O67" s="11">
        <v>0</v>
      </c>
      <c r="P67" s="10">
        <v>0</v>
      </c>
      <c r="Q67" s="11">
        <v>0</v>
      </c>
      <c r="R67" s="11">
        <v>0</v>
      </c>
      <c r="S67" s="11">
        <v>0</v>
      </c>
      <c r="T67" s="11">
        <v>0</v>
      </c>
      <c r="U67" s="10">
        <v>0</v>
      </c>
      <c r="Y67" s="37"/>
    </row>
    <row r="68" spans="1:25" s="12" customFormat="1" ht="39.75" hidden="1" customHeight="1">
      <c r="A68" s="18">
        <v>60</v>
      </c>
      <c r="B68" s="19" t="s">
        <v>108</v>
      </c>
      <c r="C68" s="36">
        <v>1</v>
      </c>
      <c r="D68" s="10">
        <v>0</v>
      </c>
      <c r="E68" s="10">
        <v>0</v>
      </c>
      <c r="F68" s="10">
        <v>0</v>
      </c>
      <c r="G68" s="10">
        <v>0</v>
      </c>
      <c r="H68" s="40">
        <v>3500</v>
      </c>
      <c r="I68" s="11">
        <v>0</v>
      </c>
      <c r="J68" s="11">
        <v>0</v>
      </c>
      <c r="K68" s="10">
        <v>0</v>
      </c>
      <c r="L68" s="10">
        <v>0</v>
      </c>
      <c r="M68" s="10">
        <v>0</v>
      </c>
      <c r="N68" s="11">
        <v>0</v>
      </c>
      <c r="O68" s="11">
        <v>0</v>
      </c>
      <c r="P68" s="10">
        <v>0</v>
      </c>
      <c r="Q68" s="11">
        <v>0</v>
      </c>
      <c r="R68" s="11">
        <v>0</v>
      </c>
      <c r="S68" s="11">
        <v>0</v>
      </c>
      <c r="T68" s="11">
        <v>0</v>
      </c>
      <c r="U68" s="10">
        <v>0</v>
      </c>
      <c r="V68" s="12" t="s">
        <v>110</v>
      </c>
      <c r="Y68" s="37"/>
    </row>
    <row r="69" spans="1:25" s="12" customFormat="1" ht="39.75" hidden="1" customHeight="1">
      <c r="A69" s="18">
        <v>61</v>
      </c>
      <c r="B69" s="19" t="s">
        <v>111</v>
      </c>
      <c r="C69" s="36">
        <v>2</v>
      </c>
      <c r="D69" s="10">
        <v>0</v>
      </c>
      <c r="E69" s="10">
        <v>0</v>
      </c>
      <c r="F69" s="10">
        <v>0</v>
      </c>
      <c r="G69" s="10">
        <v>0</v>
      </c>
      <c r="H69" s="10">
        <v>0</v>
      </c>
      <c r="I69" s="11">
        <v>2</v>
      </c>
      <c r="J69" s="11">
        <v>0</v>
      </c>
      <c r="K69" s="10">
        <v>0</v>
      </c>
      <c r="L69" s="10">
        <v>0</v>
      </c>
      <c r="M69" s="10">
        <v>0</v>
      </c>
      <c r="N69" s="11">
        <v>0</v>
      </c>
      <c r="O69" s="11">
        <v>0</v>
      </c>
      <c r="P69" s="10">
        <v>0</v>
      </c>
      <c r="Q69" s="11">
        <v>0</v>
      </c>
      <c r="R69" s="11">
        <v>0</v>
      </c>
      <c r="S69" s="11">
        <v>0</v>
      </c>
      <c r="T69" s="11">
        <v>0</v>
      </c>
      <c r="U69" s="10">
        <v>0</v>
      </c>
      <c r="V69" s="33">
        <v>100</v>
      </c>
      <c r="Y69" s="37"/>
    </row>
    <row r="70" spans="1:25" s="12" customFormat="1" ht="39.75" hidden="1" customHeight="1">
      <c r="A70" s="18">
        <v>62</v>
      </c>
      <c r="B70" s="19" t="s">
        <v>112</v>
      </c>
      <c r="C70" s="36">
        <v>2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35">
        <v>0</v>
      </c>
      <c r="J70" s="11">
        <v>0</v>
      </c>
      <c r="K70" s="10">
        <v>0</v>
      </c>
      <c r="L70" s="10">
        <v>0</v>
      </c>
      <c r="M70" s="10">
        <v>0</v>
      </c>
      <c r="N70" s="11">
        <v>0</v>
      </c>
      <c r="O70" s="11">
        <v>0</v>
      </c>
      <c r="P70" s="10">
        <v>0</v>
      </c>
      <c r="Q70" s="11">
        <v>0</v>
      </c>
      <c r="R70" s="11">
        <v>0</v>
      </c>
      <c r="S70" s="11">
        <v>0</v>
      </c>
      <c r="T70" s="11">
        <v>0</v>
      </c>
      <c r="U70" s="10">
        <v>0</v>
      </c>
      <c r="V70" s="18">
        <f>0+200</f>
        <v>200</v>
      </c>
      <c r="Y70" s="37"/>
    </row>
    <row r="71" spans="1:25" s="12" customFormat="1" ht="39.75" hidden="1" customHeight="1">
      <c r="A71" s="18">
        <v>63</v>
      </c>
      <c r="B71" s="19" t="s">
        <v>113</v>
      </c>
      <c r="C71" s="36">
        <v>2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35">
        <v>2</v>
      </c>
      <c r="J71" s="11">
        <v>0</v>
      </c>
      <c r="K71" s="10">
        <v>0</v>
      </c>
      <c r="L71" s="10">
        <v>0</v>
      </c>
      <c r="M71" s="10">
        <v>0</v>
      </c>
      <c r="N71" s="11">
        <v>0</v>
      </c>
      <c r="O71" s="11">
        <v>0</v>
      </c>
      <c r="P71" s="10">
        <v>0</v>
      </c>
      <c r="Q71" s="11">
        <v>0</v>
      </c>
      <c r="R71" s="11">
        <v>0</v>
      </c>
      <c r="S71" s="11">
        <v>0</v>
      </c>
      <c r="T71" s="11">
        <v>0</v>
      </c>
      <c r="U71" s="10">
        <v>0</v>
      </c>
      <c r="V71" s="18">
        <f>0+100</f>
        <v>100</v>
      </c>
      <c r="Y71" s="37"/>
    </row>
    <row r="72" spans="1:25" s="12" customFormat="1" ht="39.75" hidden="1" customHeight="1">
      <c r="A72" s="18">
        <v>64</v>
      </c>
      <c r="B72" s="19" t="s">
        <v>114</v>
      </c>
      <c r="C72" s="36">
        <v>2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35">
        <v>2</v>
      </c>
      <c r="J72" s="11">
        <v>0</v>
      </c>
      <c r="K72" s="10">
        <v>0</v>
      </c>
      <c r="L72" s="10">
        <v>0</v>
      </c>
      <c r="M72" s="10">
        <v>0</v>
      </c>
      <c r="N72" s="11">
        <v>0</v>
      </c>
      <c r="O72" s="11">
        <v>0</v>
      </c>
      <c r="P72" s="10">
        <v>0</v>
      </c>
      <c r="Q72" s="11">
        <v>0</v>
      </c>
      <c r="R72" s="11">
        <v>0</v>
      </c>
      <c r="S72" s="11">
        <v>0</v>
      </c>
      <c r="T72" s="11">
        <v>0</v>
      </c>
      <c r="U72" s="10">
        <v>0</v>
      </c>
      <c r="V72" s="18">
        <f>0+150</f>
        <v>150</v>
      </c>
      <c r="Y72" s="37"/>
    </row>
    <row r="73" spans="1:25" s="22" customFormat="1" ht="21.75" hidden="1" customHeight="1">
      <c r="A73" s="20"/>
      <c r="B73" s="14" t="s">
        <v>38</v>
      </c>
      <c r="C73" s="20"/>
      <c r="D73" s="21">
        <f>SUM(D9:D72)</f>
        <v>173061</v>
      </c>
      <c r="E73" s="21">
        <f t="shared" ref="E73:J73" si="0">SUM(E9:E72)</f>
        <v>74470.200000000012</v>
      </c>
      <c r="F73" s="21">
        <f t="shared" si="0"/>
        <v>4487.4939759036142</v>
      </c>
      <c r="G73" s="21">
        <f t="shared" si="0"/>
        <v>5366</v>
      </c>
      <c r="H73" s="21">
        <f t="shared" si="0"/>
        <v>58525</v>
      </c>
      <c r="I73" s="21">
        <f t="shared" si="0"/>
        <v>60255</v>
      </c>
      <c r="J73" s="21">
        <f t="shared" si="0"/>
        <v>184</v>
      </c>
      <c r="K73" s="21">
        <f t="shared" ref="K73:U73" si="1">SUM(K9:K72)</f>
        <v>2359973</v>
      </c>
      <c r="L73" s="21">
        <f>SUM(L9:L72)</f>
        <v>562377</v>
      </c>
      <c r="M73" s="21">
        <f>SUM(M9:M72)</f>
        <v>1988403</v>
      </c>
      <c r="N73" s="21">
        <f t="shared" si="1"/>
        <v>8350</v>
      </c>
      <c r="O73" s="21">
        <f>SUM(O9:O72)</f>
        <v>301273</v>
      </c>
      <c r="P73" s="21">
        <f t="shared" si="1"/>
        <v>15250</v>
      </c>
      <c r="Q73" s="21">
        <f t="shared" si="1"/>
        <v>4206</v>
      </c>
      <c r="R73" s="21">
        <f t="shared" si="1"/>
        <v>680038</v>
      </c>
      <c r="S73" s="21">
        <f t="shared" si="1"/>
        <v>279027</v>
      </c>
      <c r="T73" s="21">
        <f t="shared" si="1"/>
        <v>401011</v>
      </c>
      <c r="U73" s="21">
        <f t="shared" si="1"/>
        <v>168408</v>
      </c>
      <c r="Y73" s="38"/>
    </row>
    <row r="74" spans="1:25" s="2" customFormat="1" hidden="1">
      <c r="B74" s="13"/>
      <c r="C74" s="25"/>
      <c r="D74" s="3"/>
      <c r="G74" s="42"/>
      <c r="Y74" s="39"/>
    </row>
    <row r="75" spans="1:25" hidden="1">
      <c r="B75" s="15" t="s">
        <v>116</v>
      </c>
      <c r="D75" s="8">
        <v>173061</v>
      </c>
      <c r="I75" s="46">
        <v>60255</v>
      </c>
      <c r="K75" s="45">
        <v>2359973</v>
      </c>
      <c r="L75" s="45">
        <v>562377</v>
      </c>
      <c r="M75" s="45">
        <v>1988403</v>
      </c>
      <c r="O75" s="44"/>
    </row>
    <row r="76" spans="1:25" hidden="1">
      <c r="B76" s="15" t="s">
        <v>117</v>
      </c>
      <c r="D76" s="34">
        <f>D73-D75</f>
        <v>0</v>
      </c>
      <c r="E76" s="34"/>
      <c r="F76" s="34"/>
      <c r="G76" s="34"/>
      <c r="H76" s="34"/>
      <c r="I76" s="34">
        <f>I73-I75</f>
        <v>0</v>
      </c>
      <c r="K76" s="51">
        <f>K73-K75</f>
        <v>0</v>
      </c>
      <c r="L76" s="51">
        <f>L73-L75</f>
        <v>0</v>
      </c>
      <c r="M76" s="51">
        <f>M73-M75</f>
        <v>0</v>
      </c>
    </row>
    <row r="77" spans="1:25" hidden="1">
      <c r="B77" s="15">
        <v>1004244</v>
      </c>
      <c r="C77" s="26" t="s">
        <v>118</v>
      </c>
      <c r="D77" s="47">
        <f>D73/B77</f>
        <v>0.17232963303738932</v>
      </c>
      <c r="E77" s="49">
        <f>E73/B77</f>
        <v>7.4155484125371929E-2</v>
      </c>
      <c r="F77" s="47"/>
      <c r="G77" s="48">
        <f>G73/B77</f>
        <v>5.3433229374534475E-3</v>
      </c>
      <c r="H77" s="50"/>
      <c r="I77" s="50">
        <f>I73/B77</f>
        <v>6.0000358478616747E-2</v>
      </c>
      <c r="J77" s="47"/>
      <c r="K77" s="52">
        <f>K73/B77</f>
        <v>2.3499996016904259</v>
      </c>
      <c r="L77" s="52">
        <f>L73/B77</f>
        <v>0.56000035847861673</v>
      </c>
      <c r="M77" s="52">
        <f>M73/B77</f>
        <v>1.9799998805071277</v>
      </c>
      <c r="N77" s="47"/>
      <c r="O77" s="53">
        <f>O73/B77</f>
        <v>0.29999980084521294</v>
      </c>
    </row>
    <row r="80" spans="1:25" ht="52.15" customHeight="1">
      <c r="R80" s="324" t="s">
        <v>119</v>
      </c>
      <c r="S80" s="324"/>
      <c r="T80" s="324"/>
      <c r="U80" s="324"/>
    </row>
    <row r="81" spans="1:25" ht="18" customHeight="1">
      <c r="A81"/>
      <c r="B81" s="54"/>
      <c r="C81" s="55"/>
      <c r="D81" s="56"/>
      <c r="E81" s="57"/>
      <c r="F81" s="57"/>
      <c r="G81" s="57"/>
      <c r="H81" s="57"/>
      <c r="I81" s="58"/>
      <c r="J81" s="57"/>
      <c r="K81" s="59"/>
      <c r="L81" s="59"/>
      <c r="M81" s="59"/>
      <c r="N81" s="57"/>
      <c r="O81" s="57"/>
      <c r="P81" s="57"/>
      <c r="Q81" s="57"/>
      <c r="R81" s="324" t="s">
        <v>137</v>
      </c>
      <c r="S81" s="324"/>
      <c r="T81" s="324"/>
      <c r="U81" s="324"/>
    </row>
    <row r="82" spans="1:25" ht="35.450000000000003" customHeight="1">
      <c r="A82"/>
      <c r="B82" s="60"/>
      <c r="C82" s="61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324"/>
      <c r="S82" s="324"/>
      <c r="T82" s="324"/>
      <c r="U82" s="324"/>
    </row>
    <row r="83" spans="1:25" ht="55.9" customHeight="1">
      <c r="A83"/>
      <c r="B83" s="325" t="s">
        <v>121</v>
      </c>
      <c r="C83" s="325"/>
      <c r="D83" s="325"/>
      <c r="E83" s="325"/>
      <c r="F83" s="325"/>
      <c r="G83" s="325"/>
      <c r="H83" s="325"/>
      <c r="I83" s="325"/>
      <c r="J83" s="325"/>
      <c r="K83" s="325"/>
      <c r="L83" s="325"/>
      <c r="M83" s="325"/>
      <c r="N83" s="325"/>
      <c r="O83" s="325"/>
      <c r="P83" s="325"/>
      <c r="Q83" s="325"/>
      <c r="R83" s="325"/>
      <c r="S83" s="325"/>
      <c r="T83" s="325"/>
      <c r="U83" s="325"/>
      <c r="V83" s="81"/>
      <c r="W83" s="81"/>
    </row>
    <row r="84" spans="1:25">
      <c r="A84"/>
      <c r="K84" s="9"/>
      <c r="L84" s="9"/>
      <c r="M84" s="9"/>
    </row>
    <row r="85" spans="1:25" ht="31.15" customHeight="1">
      <c r="A85"/>
      <c r="B85" s="344" t="s">
        <v>66</v>
      </c>
      <c r="C85" s="344"/>
      <c r="D85" s="345" t="s">
        <v>71</v>
      </c>
      <c r="E85" s="345"/>
      <c r="F85" s="345"/>
      <c r="G85" s="345"/>
      <c r="H85" s="345"/>
      <c r="I85" s="345"/>
      <c r="J85" s="345"/>
      <c r="K85" s="345"/>
      <c r="L85" s="345"/>
      <c r="M85" s="345"/>
      <c r="N85" s="345"/>
      <c r="O85" s="345"/>
      <c r="P85" s="338" t="s">
        <v>2</v>
      </c>
      <c r="Q85" s="339"/>
      <c r="R85" s="339"/>
      <c r="S85" s="339"/>
      <c r="T85" s="339"/>
      <c r="U85" s="340"/>
      <c r="V85" s="66"/>
      <c r="W85" s="67"/>
    </row>
    <row r="86" spans="1:25" ht="28.15" customHeight="1">
      <c r="A86"/>
      <c r="B86" s="344"/>
      <c r="C86" s="344"/>
      <c r="D86" s="332" t="s">
        <v>40</v>
      </c>
      <c r="E86" s="332" t="s">
        <v>48</v>
      </c>
      <c r="F86" s="333" t="s">
        <v>64</v>
      </c>
      <c r="G86" s="320" t="s">
        <v>47</v>
      </c>
      <c r="H86" s="320" t="s">
        <v>3</v>
      </c>
      <c r="I86" s="332" t="s">
        <v>65</v>
      </c>
      <c r="J86" s="332" t="s">
        <v>74</v>
      </c>
      <c r="K86" s="341" t="s">
        <v>39</v>
      </c>
      <c r="L86" s="341"/>
      <c r="M86" s="341"/>
      <c r="N86" s="342" t="s">
        <v>62</v>
      </c>
      <c r="O86" s="320" t="s">
        <v>43</v>
      </c>
      <c r="P86" s="332" t="s">
        <v>40</v>
      </c>
      <c r="Q86" s="333" t="s">
        <v>63</v>
      </c>
      <c r="R86" s="343" t="s">
        <v>4</v>
      </c>
      <c r="S86" s="343"/>
      <c r="T86" s="343"/>
      <c r="U86" s="343"/>
      <c r="W86" s="9"/>
      <c r="Y86" s="1"/>
    </row>
    <row r="87" spans="1:25">
      <c r="A87"/>
      <c r="B87" s="344"/>
      <c r="C87" s="344"/>
      <c r="D87" s="332"/>
      <c r="E87" s="332"/>
      <c r="F87" s="334"/>
      <c r="G87" s="320"/>
      <c r="H87" s="320"/>
      <c r="I87" s="332"/>
      <c r="J87" s="332"/>
      <c r="K87" s="332" t="s">
        <v>42</v>
      </c>
      <c r="L87" s="332" t="s">
        <v>41</v>
      </c>
      <c r="M87" s="332" t="s">
        <v>5</v>
      </c>
      <c r="N87" s="342"/>
      <c r="O87" s="320"/>
      <c r="P87" s="332"/>
      <c r="Q87" s="334"/>
      <c r="R87" s="332" t="s">
        <v>4</v>
      </c>
      <c r="S87" s="336" t="s">
        <v>45</v>
      </c>
      <c r="T87" s="336" t="s">
        <v>46</v>
      </c>
      <c r="U87" s="332" t="s">
        <v>6</v>
      </c>
      <c r="W87" s="9"/>
      <c r="Y87" s="1"/>
    </row>
    <row r="88" spans="1:25">
      <c r="A88"/>
      <c r="B88" s="344"/>
      <c r="C88" s="344"/>
      <c r="D88" s="332"/>
      <c r="E88" s="332"/>
      <c r="F88" s="334"/>
      <c r="G88" s="320"/>
      <c r="H88" s="320"/>
      <c r="I88" s="332"/>
      <c r="J88" s="332"/>
      <c r="K88" s="332"/>
      <c r="L88" s="332"/>
      <c r="M88" s="332"/>
      <c r="N88" s="342"/>
      <c r="O88" s="320"/>
      <c r="P88" s="332"/>
      <c r="Q88" s="334"/>
      <c r="R88" s="332"/>
      <c r="S88" s="336"/>
      <c r="T88" s="336"/>
      <c r="U88" s="332"/>
      <c r="W88" s="9"/>
      <c r="Y88" s="1"/>
    </row>
    <row r="89" spans="1:25" ht="79.150000000000006" customHeight="1">
      <c r="A89"/>
      <c r="B89" s="344"/>
      <c r="C89" s="344"/>
      <c r="D89" s="332"/>
      <c r="E89" s="332"/>
      <c r="F89" s="335"/>
      <c r="G89" s="320"/>
      <c r="H89" s="320"/>
      <c r="I89" s="332"/>
      <c r="J89" s="332"/>
      <c r="K89" s="332"/>
      <c r="L89" s="332"/>
      <c r="M89" s="332"/>
      <c r="N89" s="342"/>
      <c r="O89" s="320"/>
      <c r="P89" s="332"/>
      <c r="Q89" s="335"/>
      <c r="R89" s="332"/>
      <c r="S89" s="336"/>
      <c r="T89" s="336"/>
      <c r="U89" s="332"/>
      <c r="W89" s="9"/>
      <c r="Y89" s="1"/>
    </row>
    <row r="90" spans="1:25" ht="15.75">
      <c r="A90"/>
      <c r="B90" s="337" t="s">
        <v>67</v>
      </c>
      <c r="C90" s="337"/>
      <c r="D90" s="63">
        <f>SUMIF(C9:C72,1,D9:D72)</f>
        <v>7876</v>
      </c>
      <c r="E90" s="63">
        <f>SUMIF(C9:C72,1,E9:E72)</f>
        <v>327</v>
      </c>
      <c r="F90" s="63">
        <f>SUMIF(C9:C72,1,F9:F72)</f>
        <v>20</v>
      </c>
      <c r="G90" s="63">
        <f>SUMIF(C9:C72,1,G9:G72)</f>
        <v>0</v>
      </c>
      <c r="H90" s="63">
        <f>SUMIF(C9:C72,1,H9:H72)</f>
        <v>23100</v>
      </c>
      <c r="I90" s="63">
        <f>SUMIF(C9:C72,1,I9:I72)</f>
        <v>13172</v>
      </c>
      <c r="J90" s="63">
        <f>SUMIF(C9:C72,1,J9:J72)</f>
        <v>0</v>
      </c>
      <c r="K90" s="63">
        <f>SUMIF(C9:C72,1,K9:K72)</f>
        <v>413060</v>
      </c>
      <c r="L90" s="63">
        <f>SUMIF(C9:C72,1,L9:L72)</f>
        <v>84261</v>
      </c>
      <c r="M90" s="63">
        <f>SUMIF(C9:C72,1,M9:M72)</f>
        <v>394633</v>
      </c>
      <c r="N90" s="63">
        <f>SUMIF(C9:C72,1,N9:N72)</f>
        <v>0</v>
      </c>
      <c r="O90" s="63">
        <f>SUMIF(C9:C72,1,O9:O72)</f>
        <v>181910</v>
      </c>
      <c r="P90" s="63">
        <f>SUMIF(C9:C72,1,P9:P72)</f>
        <v>0</v>
      </c>
      <c r="Q90" s="63">
        <f>SUMIF(C9:C72,1,Q9:Q72)</f>
        <v>0</v>
      </c>
      <c r="R90" s="63">
        <f>SUMIF(C9:C72,1,R9:R72)</f>
        <v>20417</v>
      </c>
      <c r="S90" s="63">
        <f>SUMIF(C9:C72,1,S9:S72)</f>
        <v>5570</v>
      </c>
      <c r="T90" s="63">
        <f>SUMIF(C9:C72,1,T9:T72)</f>
        <v>14847</v>
      </c>
      <c r="U90" s="63">
        <f>SUMIF(C9:C72,1,U9:U72)</f>
        <v>5497</v>
      </c>
      <c r="W90" s="9"/>
      <c r="Y90" s="1"/>
    </row>
    <row r="91" spans="1:25" ht="15.75">
      <c r="A91"/>
      <c r="B91" s="337" t="s">
        <v>69</v>
      </c>
      <c r="C91" s="337"/>
      <c r="D91" s="64">
        <f>SUMIF(C9:C72,2,D9:D72)</f>
        <v>63576</v>
      </c>
      <c r="E91" s="68">
        <f>SUMIF(C9:C72,2,E9:E72)</f>
        <v>49059.8</v>
      </c>
      <c r="F91" s="68">
        <f>SUMIF(C9:C72,2,F9:F72)</f>
        <v>2956.4939759036142</v>
      </c>
      <c r="G91" s="64">
        <f>SUMIF(C9:C72,2,G9:G72)</f>
        <v>0</v>
      </c>
      <c r="H91" s="64">
        <f>SUMIF(C9:C72,2,H9:H72)</f>
        <v>10150</v>
      </c>
      <c r="I91" s="64">
        <f>SUMIF(C9:C72,2,I9:I72)</f>
        <v>25238</v>
      </c>
      <c r="J91" s="64">
        <f>SUMIF(C9:C72,2,J9:J72)</f>
        <v>0</v>
      </c>
      <c r="K91" s="64">
        <f>SUMIF(C9:C72,2,K9:K72)</f>
        <v>1122034</v>
      </c>
      <c r="L91" s="64">
        <f>SUMIF(C9:C72,2,L9:L72)</f>
        <v>238251</v>
      </c>
      <c r="M91" s="64">
        <f>SUMIF(C9:C72,2,M9:M72)</f>
        <v>947813</v>
      </c>
      <c r="N91" s="64">
        <f>SUMIF(C9:C72,2,N9:N72)</f>
        <v>0</v>
      </c>
      <c r="O91" s="64">
        <f>SUMIF(C9:C72,2,O9:O72)</f>
        <v>77336</v>
      </c>
      <c r="P91" s="64">
        <f>SUMIF(C9:C72,2,P9:P72)</f>
        <v>15250</v>
      </c>
      <c r="Q91" s="64">
        <f>SUMIF(C9:C72,2,Q9:Q72)</f>
        <v>4206</v>
      </c>
      <c r="R91" s="64">
        <f>SUMIF(C9:C72,2,R9:R72)</f>
        <v>639479</v>
      </c>
      <c r="S91" s="64">
        <f>SUMIF(C9:C72,2,S9:S72)</f>
        <v>267190</v>
      </c>
      <c r="T91" s="64">
        <f>SUMIF(C9:C72,2,T9:T72)</f>
        <v>372289</v>
      </c>
      <c r="U91" s="64">
        <f>SUMIF(C9:C72,2,U9:U72)</f>
        <v>157772</v>
      </c>
      <c r="W91" s="9"/>
      <c r="Y91" s="1"/>
    </row>
    <row r="92" spans="1:25" ht="15.75">
      <c r="A92"/>
      <c r="B92" s="337" t="s">
        <v>68</v>
      </c>
      <c r="C92" s="337"/>
      <c r="D92" s="64">
        <f>SUMIF(C9:C72,3,D9:D72)</f>
        <v>101609</v>
      </c>
      <c r="E92" s="68">
        <f>SUMIF(C9:C72,3,E9:E72)</f>
        <v>25083.4</v>
      </c>
      <c r="F92" s="68">
        <f>SUMIF(C9:C72,3,F9:F72)</f>
        <v>1511</v>
      </c>
      <c r="G92" s="64">
        <f>SUMIF(C9:C72,3,G9:G72)</f>
        <v>5366</v>
      </c>
      <c r="H92" s="64">
        <f>SUMIF(C9:C72,3,H9:H72)</f>
        <v>25275</v>
      </c>
      <c r="I92" s="64">
        <f>SUMIF(C9:C72,3,I9:I72)</f>
        <v>21845</v>
      </c>
      <c r="J92" s="64">
        <f>SUMIF(C9:C72,3,J9:J72)</f>
        <v>184</v>
      </c>
      <c r="K92" s="64">
        <f>SUMIF(C9:C72,3,K9:K72)</f>
        <v>824879</v>
      </c>
      <c r="L92" s="64">
        <f>SUMIF(C9:C72,3,L9:L72)</f>
        <v>239865</v>
      </c>
      <c r="M92" s="64">
        <f>SUMIF(C9:C72,3,M9:M72)</f>
        <v>645957</v>
      </c>
      <c r="N92" s="64">
        <f>SUMIF(C9:C72,3,N9:N72)</f>
        <v>8350</v>
      </c>
      <c r="O92" s="64">
        <f>SUMIF(C9:C72,3,O9:O72)</f>
        <v>42027</v>
      </c>
      <c r="P92" s="64">
        <f>SUMIF(C9:C72,3,P9:P72)</f>
        <v>0</v>
      </c>
      <c r="Q92" s="64">
        <f>SUMIF(C9:C72,3,Q9:Q72)</f>
        <v>0</v>
      </c>
      <c r="R92" s="64">
        <f>SUMIF(C9:C72,3,R9:R72)</f>
        <v>20142</v>
      </c>
      <c r="S92" s="64">
        <f>SUMIF(C9:C72,3,S9:S72)</f>
        <v>6267</v>
      </c>
      <c r="T92" s="64">
        <f>SUMIF(C9:C72,3,T9:T72)</f>
        <v>13875</v>
      </c>
      <c r="U92" s="64">
        <f>SUMIF(C9:C72,3,U9:U72)</f>
        <v>5139</v>
      </c>
      <c r="W92" s="9"/>
      <c r="Y92" s="1"/>
    </row>
    <row r="93" spans="1:25" ht="15.75">
      <c r="A93"/>
      <c r="B93" s="337" t="s">
        <v>72</v>
      </c>
      <c r="C93" s="337"/>
      <c r="D93" s="64">
        <f>SUM(D90:D92)</f>
        <v>173061</v>
      </c>
      <c r="E93" s="68">
        <f t="shared" ref="E93:U93" si="2">SUM(E90:E92)</f>
        <v>74470.200000000012</v>
      </c>
      <c r="F93" s="68">
        <f t="shared" si="2"/>
        <v>4487.4939759036142</v>
      </c>
      <c r="G93" s="64">
        <f t="shared" si="2"/>
        <v>5366</v>
      </c>
      <c r="H93" s="64">
        <f t="shared" si="2"/>
        <v>58525</v>
      </c>
      <c r="I93" s="64">
        <f t="shared" si="2"/>
        <v>60255</v>
      </c>
      <c r="J93" s="64">
        <f t="shared" si="2"/>
        <v>184</v>
      </c>
      <c r="K93" s="64">
        <f t="shared" si="2"/>
        <v>2359973</v>
      </c>
      <c r="L93" s="64">
        <f t="shared" si="2"/>
        <v>562377</v>
      </c>
      <c r="M93" s="64">
        <f t="shared" si="2"/>
        <v>1988403</v>
      </c>
      <c r="N93" s="64">
        <f t="shared" si="2"/>
        <v>8350</v>
      </c>
      <c r="O93" s="64">
        <f t="shared" si="2"/>
        <v>301273</v>
      </c>
      <c r="P93" s="64">
        <f t="shared" si="2"/>
        <v>15250</v>
      </c>
      <c r="Q93" s="64">
        <f t="shared" si="2"/>
        <v>4206</v>
      </c>
      <c r="R93" s="64">
        <f t="shared" si="2"/>
        <v>680038</v>
      </c>
      <c r="S93" s="64">
        <f t="shared" si="2"/>
        <v>279027</v>
      </c>
      <c r="T93" s="64">
        <f t="shared" si="2"/>
        <v>401011</v>
      </c>
      <c r="U93" s="64">
        <f t="shared" si="2"/>
        <v>168408</v>
      </c>
      <c r="W93" s="9"/>
      <c r="Y93" s="1"/>
    </row>
    <row r="94" spans="1:25" ht="18.75">
      <c r="A94"/>
      <c r="U94" s="88" t="s">
        <v>138</v>
      </c>
      <c r="W94" s="65"/>
    </row>
    <row r="96" spans="1:25">
      <c r="B96" s="15" t="s">
        <v>120</v>
      </c>
      <c r="D96" s="69">
        <v>173061</v>
      </c>
      <c r="E96" s="70">
        <v>73810.200000000012</v>
      </c>
      <c r="F96" s="70">
        <v>4447.4819277108436</v>
      </c>
      <c r="G96" s="69">
        <v>4780</v>
      </c>
      <c r="H96" s="69">
        <v>58525</v>
      </c>
      <c r="I96" s="69">
        <v>60255</v>
      </c>
      <c r="J96" s="69">
        <v>770</v>
      </c>
      <c r="K96" s="69">
        <v>2359973</v>
      </c>
      <c r="L96" s="69">
        <v>562377</v>
      </c>
      <c r="M96" s="69">
        <v>1988403</v>
      </c>
      <c r="N96" s="69">
        <v>8350</v>
      </c>
      <c r="O96" s="69">
        <v>301273</v>
      </c>
      <c r="P96" s="69">
        <v>15250</v>
      </c>
      <c r="Q96" s="69">
        <v>4206</v>
      </c>
      <c r="R96" s="69">
        <v>680038</v>
      </c>
      <c r="S96" s="69">
        <v>279027</v>
      </c>
      <c r="T96" s="69">
        <v>401011</v>
      </c>
      <c r="U96" s="69">
        <v>168408</v>
      </c>
    </row>
    <row r="97" spans="2:26">
      <c r="B97" s="15" t="s">
        <v>117</v>
      </c>
      <c r="D97" s="69">
        <f>D93-D96</f>
        <v>0</v>
      </c>
      <c r="E97" s="69">
        <f t="shared" ref="E97:U97" si="3">E93-E96</f>
        <v>660</v>
      </c>
      <c r="F97" s="70">
        <f t="shared" si="3"/>
        <v>40.012048192770635</v>
      </c>
      <c r="G97" s="69">
        <f t="shared" si="3"/>
        <v>586</v>
      </c>
      <c r="H97" s="69">
        <f t="shared" si="3"/>
        <v>0</v>
      </c>
      <c r="I97" s="69">
        <f t="shared" si="3"/>
        <v>0</v>
      </c>
      <c r="J97" s="69">
        <f t="shared" si="3"/>
        <v>-586</v>
      </c>
      <c r="K97" s="69">
        <f t="shared" si="3"/>
        <v>0</v>
      </c>
      <c r="L97" s="69">
        <f t="shared" si="3"/>
        <v>0</v>
      </c>
      <c r="M97" s="69">
        <f t="shared" si="3"/>
        <v>0</v>
      </c>
      <c r="N97" s="69">
        <f t="shared" si="3"/>
        <v>0</v>
      </c>
      <c r="O97" s="69">
        <f t="shared" si="3"/>
        <v>0</v>
      </c>
      <c r="P97" s="69">
        <f t="shared" si="3"/>
        <v>0</v>
      </c>
      <c r="Q97" s="69">
        <f t="shared" si="3"/>
        <v>0</v>
      </c>
      <c r="R97" s="69">
        <f t="shared" si="3"/>
        <v>0</v>
      </c>
      <c r="S97" s="69">
        <f t="shared" si="3"/>
        <v>0</v>
      </c>
      <c r="T97" s="69">
        <f t="shared" si="3"/>
        <v>0</v>
      </c>
      <c r="U97" s="69">
        <f t="shared" si="3"/>
        <v>0</v>
      </c>
    </row>
    <row r="98" spans="2:26" hidden="1"/>
    <row r="99" spans="2:26" hidden="1">
      <c r="Z99" s="12"/>
    </row>
    <row r="100" spans="2:26" hidden="1"/>
    <row r="101" spans="2:26" hidden="1">
      <c r="B101" s="15">
        <v>1004244</v>
      </c>
      <c r="D101" s="8">
        <v>7556</v>
      </c>
      <c r="E101" s="1">
        <v>0</v>
      </c>
      <c r="F101" s="1">
        <v>0</v>
      </c>
      <c r="G101" s="1">
        <v>0</v>
      </c>
      <c r="H101" s="1">
        <v>23100</v>
      </c>
      <c r="I101" s="1">
        <v>13172</v>
      </c>
      <c r="J101" s="1">
        <v>0</v>
      </c>
      <c r="K101" s="1">
        <v>402329</v>
      </c>
      <c r="L101" s="1">
        <v>84261</v>
      </c>
      <c r="M101" s="1">
        <v>392233</v>
      </c>
      <c r="N101" s="1">
        <v>0</v>
      </c>
      <c r="O101" s="1">
        <v>181910</v>
      </c>
      <c r="P101" s="1">
        <v>0</v>
      </c>
      <c r="Q101" s="1">
        <v>0</v>
      </c>
      <c r="R101" s="1">
        <v>20417</v>
      </c>
      <c r="S101" s="1">
        <v>5570</v>
      </c>
      <c r="T101" s="1">
        <v>14847</v>
      </c>
      <c r="U101" s="1">
        <v>5497</v>
      </c>
    </row>
    <row r="102" spans="2:26" hidden="1">
      <c r="B102" s="15">
        <v>1004244</v>
      </c>
      <c r="D102" s="8">
        <v>63896</v>
      </c>
      <c r="E102" s="1">
        <v>48726.8</v>
      </c>
      <c r="F102" s="1">
        <v>2936.4819277108431</v>
      </c>
      <c r="G102" s="1">
        <v>0</v>
      </c>
      <c r="H102" s="1">
        <v>10150</v>
      </c>
      <c r="I102" s="1">
        <v>25247</v>
      </c>
      <c r="J102" s="1">
        <v>0</v>
      </c>
      <c r="K102" s="1">
        <v>1132765</v>
      </c>
      <c r="L102" s="1">
        <v>238251</v>
      </c>
      <c r="M102" s="1">
        <v>950213</v>
      </c>
      <c r="N102" s="1">
        <v>0</v>
      </c>
      <c r="O102" s="1">
        <v>77336</v>
      </c>
      <c r="P102" s="1">
        <v>15250</v>
      </c>
      <c r="Q102" s="1">
        <v>4206</v>
      </c>
      <c r="R102" s="1">
        <v>639479</v>
      </c>
      <c r="S102" s="1">
        <v>267190</v>
      </c>
      <c r="T102" s="1">
        <v>372289</v>
      </c>
      <c r="U102" s="1">
        <v>157772</v>
      </c>
    </row>
    <row r="103" spans="2:26" hidden="1">
      <c r="B103" s="15">
        <v>1004244</v>
      </c>
      <c r="D103" s="8">
        <v>101609</v>
      </c>
      <c r="E103" s="1">
        <v>25083.4</v>
      </c>
      <c r="F103" s="1">
        <v>1511</v>
      </c>
      <c r="G103" s="1">
        <v>4780</v>
      </c>
      <c r="H103" s="1">
        <v>25275</v>
      </c>
      <c r="I103" s="1">
        <v>21836</v>
      </c>
      <c r="J103" s="1">
        <v>770</v>
      </c>
      <c r="K103" s="1">
        <v>824879</v>
      </c>
      <c r="L103" s="1">
        <v>239865</v>
      </c>
      <c r="M103" s="1">
        <v>645957</v>
      </c>
      <c r="N103" s="1">
        <v>8350</v>
      </c>
      <c r="O103" s="1">
        <v>42027</v>
      </c>
      <c r="P103" s="1">
        <v>0</v>
      </c>
      <c r="Q103" s="1">
        <v>0</v>
      </c>
      <c r="R103" s="1">
        <v>20142</v>
      </c>
      <c r="S103" s="1">
        <v>6267</v>
      </c>
      <c r="T103" s="1">
        <v>13875</v>
      </c>
      <c r="U103" s="1">
        <v>5139</v>
      </c>
    </row>
    <row r="104" spans="2:26" hidden="1">
      <c r="D104" s="8">
        <v>173061</v>
      </c>
      <c r="E104" s="1">
        <v>73810.200000000012</v>
      </c>
      <c r="F104" s="1">
        <v>4447.4819277108436</v>
      </c>
      <c r="G104" s="1">
        <v>4780</v>
      </c>
      <c r="H104" s="1">
        <v>58525</v>
      </c>
      <c r="I104" s="1">
        <v>60255</v>
      </c>
      <c r="J104" s="1">
        <v>770</v>
      </c>
      <c r="K104" s="1">
        <v>2359973</v>
      </c>
      <c r="L104" s="1">
        <v>562377</v>
      </c>
      <c r="M104" s="1">
        <v>1988403</v>
      </c>
      <c r="N104" s="1">
        <v>8350</v>
      </c>
      <c r="O104" s="1">
        <v>301273</v>
      </c>
      <c r="P104" s="1">
        <v>15250</v>
      </c>
      <c r="Q104" s="1">
        <v>4206</v>
      </c>
      <c r="R104" s="1">
        <v>680038</v>
      </c>
      <c r="S104" s="1">
        <v>279027</v>
      </c>
      <c r="T104" s="1">
        <v>401011</v>
      </c>
      <c r="U104" s="1">
        <v>168408</v>
      </c>
    </row>
    <row r="105" spans="2:26" hidden="1">
      <c r="B105" s="15" t="s">
        <v>122</v>
      </c>
    </row>
    <row r="106" spans="2:26" hidden="1">
      <c r="B106" s="15">
        <v>1004244</v>
      </c>
      <c r="D106" s="71">
        <f>D101/B101</f>
        <v>7.5240678560190549E-3</v>
      </c>
      <c r="E106" s="35">
        <f>E101/B101</f>
        <v>0</v>
      </c>
      <c r="F106" s="35">
        <f>F101/B101</f>
        <v>0</v>
      </c>
      <c r="G106" s="35">
        <f>G101/B101</f>
        <v>0</v>
      </c>
      <c r="H106" s="72">
        <f>H101/B101</f>
        <v>2.3002377908157779E-2</v>
      </c>
      <c r="I106" s="72">
        <f>I101/B101</f>
        <v>1.3116334277327025E-2</v>
      </c>
      <c r="J106" s="35">
        <f>J101/B101</f>
        <v>0</v>
      </c>
      <c r="K106" s="78">
        <f>K101/B101</f>
        <v>0.40062873166282298</v>
      </c>
      <c r="L106" s="78">
        <f>L101/B101</f>
        <v>8.3904907572263321E-2</v>
      </c>
      <c r="M106" s="78">
        <f>M90/B106</f>
        <v>0.39296525545584537</v>
      </c>
      <c r="N106" s="35">
        <f>N101/B106</f>
        <v>0</v>
      </c>
      <c r="O106" s="78">
        <f>O101/B106</f>
        <v>0.18114123659190395</v>
      </c>
      <c r="P106" s="35">
        <f>P101/B111</f>
        <v>0</v>
      </c>
      <c r="Q106" s="35">
        <f>Q90/B111</f>
        <v>0</v>
      </c>
      <c r="R106" s="35"/>
      <c r="S106" s="72">
        <f>S90/B111</f>
        <v>5.4086176660795189E-3</v>
      </c>
      <c r="T106" s="35"/>
      <c r="U106" s="72">
        <f>U90/B111</f>
        <v>5.3377327307790158E-3</v>
      </c>
    </row>
    <row r="107" spans="2:26" hidden="1">
      <c r="B107" s="15">
        <v>1004244</v>
      </c>
      <c r="D107" s="71">
        <f>D102/B102</f>
        <v>6.3625971377474E-2</v>
      </c>
      <c r="E107" s="72">
        <f>E102/B102</f>
        <v>4.852087739632998E-2</v>
      </c>
      <c r="F107" s="77">
        <f>F102/B102</f>
        <v>2.9240721654407126E-3</v>
      </c>
      <c r="G107" s="35">
        <f>G102/B102</f>
        <v>0</v>
      </c>
      <c r="H107" s="72">
        <f>H102/B102</f>
        <v>1.0107105444493569E-2</v>
      </c>
      <c r="I107" s="72">
        <f>I102/B102</f>
        <v>2.5140304547500408E-2</v>
      </c>
      <c r="J107" s="35">
        <f>J102/B102</f>
        <v>0</v>
      </c>
      <c r="K107" s="78">
        <f>K102/B102</f>
        <v>1.1279778619538678</v>
      </c>
      <c r="L107" s="78">
        <f>L102/B102</f>
        <v>0.23724413588729432</v>
      </c>
      <c r="M107" s="78">
        <f>M91/B107</f>
        <v>0.943807481050422</v>
      </c>
      <c r="N107" s="35">
        <f>N102/B107</f>
        <v>0</v>
      </c>
      <c r="O107" s="78">
        <f>O102/B107</f>
        <v>7.7009173069493078E-2</v>
      </c>
      <c r="P107" s="72">
        <f>P102/B112</f>
        <v>1.4808154292228487E-2</v>
      </c>
      <c r="Q107" s="72">
        <f>Q91/B112</f>
        <v>4.0841375051221644E-3</v>
      </c>
      <c r="R107" s="35"/>
      <c r="S107" s="72">
        <f>S91/B112</f>
        <v>0.25944857346495276</v>
      </c>
      <c r="T107" s="35"/>
      <c r="U107" s="72">
        <f>U91/B112</f>
        <v>0.15320079468809658</v>
      </c>
    </row>
    <row r="108" spans="2:26" ht="13.5" hidden="1" thickBot="1">
      <c r="B108" s="15">
        <v>1004244</v>
      </c>
      <c r="D108" s="73">
        <f>D103/B103</f>
        <v>0.10117959380389627</v>
      </c>
      <c r="E108" s="72">
        <f>E103/B103</f>
        <v>2.4977395931666011E-2</v>
      </c>
      <c r="F108" s="77">
        <f>F103/B103</f>
        <v>1.5046144164167273E-3</v>
      </c>
      <c r="G108" s="77">
        <f>G103/B103</f>
        <v>4.7597994112984496E-3</v>
      </c>
      <c r="H108" s="72">
        <f>H103/B103</f>
        <v>2.5168186217692113E-2</v>
      </c>
      <c r="I108" s="72">
        <f>I103/B103</f>
        <v>2.1743719653789319E-2</v>
      </c>
      <c r="J108" s="77">
        <f>J103/B103</f>
        <v>7.66745930271926E-4</v>
      </c>
      <c r="K108" s="78">
        <f>K103/B103</f>
        <v>0.82139300807373505</v>
      </c>
      <c r="L108" s="78">
        <f>L103/B103</f>
        <v>0.23885131501905912</v>
      </c>
      <c r="M108" s="78">
        <f>M92/B108</f>
        <v>0.64322714400086034</v>
      </c>
      <c r="N108" s="72">
        <f>N103/B108</f>
        <v>8.3147123607410153E-3</v>
      </c>
      <c r="O108" s="78">
        <f>O103/B108</f>
        <v>4.1849391183815886E-2</v>
      </c>
      <c r="P108" s="35">
        <f>P103/B113</f>
        <v>0</v>
      </c>
      <c r="Q108" s="35">
        <f>Q92/B113</f>
        <v>0</v>
      </c>
      <c r="R108" s="74"/>
      <c r="S108" s="72">
        <f>S92/B113</f>
        <v>6.0854231442226837E-3</v>
      </c>
      <c r="T108" s="74"/>
      <c r="U108" s="72">
        <f>U92/B113</f>
        <v>4.9901052398532587E-3</v>
      </c>
    </row>
    <row r="109" spans="2:26" ht="13.5" hidden="1" thickBot="1">
      <c r="D109" s="75">
        <f>SUM(D106:D108)</f>
        <v>0.17232963303738932</v>
      </c>
      <c r="E109" s="76">
        <f t="shared" ref="E109:U109" si="4">SUM(E106:E108)</f>
        <v>7.3498273327995994E-2</v>
      </c>
      <c r="F109" s="79">
        <f t="shared" si="4"/>
        <v>4.4286865818574401E-3</v>
      </c>
      <c r="G109" s="79">
        <f t="shared" si="4"/>
        <v>4.7597994112984496E-3</v>
      </c>
      <c r="H109" s="76">
        <f>SUM(H106:H108)</f>
        <v>5.8277669570343457E-2</v>
      </c>
      <c r="I109" s="76">
        <f t="shared" si="4"/>
        <v>6.0000358478616747E-2</v>
      </c>
      <c r="J109" s="79">
        <f t="shared" si="4"/>
        <v>7.66745930271926E-4</v>
      </c>
      <c r="K109" s="80">
        <f t="shared" si="4"/>
        <v>2.3499996016904259</v>
      </c>
      <c r="L109" s="80">
        <f t="shared" si="4"/>
        <v>0.56000035847861673</v>
      </c>
      <c r="M109" s="80">
        <f t="shared" si="4"/>
        <v>1.9799998805071277</v>
      </c>
      <c r="N109" s="76">
        <f t="shared" si="4"/>
        <v>8.3147123607410153E-3</v>
      </c>
      <c r="O109" s="80">
        <f t="shared" si="4"/>
        <v>0.29999980084521288</v>
      </c>
      <c r="P109" s="76">
        <f t="shared" si="4"/>
        <v>1.4808154292228487E-2</v>
      </c>
      <c r="Q109" s="76">
        <f t="shared" si="4"/>
        <v>4.0841375051221644E-3</v>
      </c>
      <c r="R109" s="75">
        <f t="shared" si="4"/>
        <v>0</v>
      </c>
      <c r="S109" s="76">
        <f t="shared" si="4"/>
        <v>0.27094261427525496</v>
      </c>
      <c r="T109" s="75">
        <f t="shared" si="4"/>
        <v>0</v>
      </c>
      <c r="U109" s="76">
        <f t="shared" si="4"/>
        <v>0.16352863265872886</v>
      </c>
    </row>
    <row r="110" spans="2:26" hidden="1">
      <c r="B110" s="15" t="s">
        <v>123</v>
      </c>
    </row>
    <row r="111" spans="2:26" hidden="1">
      <c r="B111" s="15">
        <v>1029838</v>
      </c>
    </row>
    <row r="112" spans="2:26" hidden="1">
      <c r="B112" s="15">
        <v>1029838</v>
      </c>
      <c r="D112" s="8">
        <v>7556</v>
      </c>
      <c r="E112" s="1">
        <v>0</v>
      </c>
      <c r="F112" s="1">
        <v>0</v>
      </c>
      <c r="G112" s="1">
        <v>0</v>
      </c>
      <c r="H112" s="1">
        <v>23100</v>
      </c>
      <c r="I112" s="1">
        <v>13172</v>
      </c>
      <c r="J112" s="1">
        <v>0</v>
      </c>
      <c r="K112" s="1">
        <v>402329</v>
      </c>
      <c r="L112" s="1">
        <v>84261</v>
      </c>
      <c r="M112" s="1">
        <v>392233</v>
      </c>
      <c r="N112" s="1">
        <v>0</v>
      </c>
      <c r="O112" s="1">
        <v>181910</v>
      </c>
      <c r="P112" s="1">
        <v>0</v>
      </c>
      <c r="Q112" s="1">
        <v>0</v>
      </c>
      <c r="R112" s="1">
        <v>20417</v>
      </c>
      <c r="S112" s="1">
        <v>5570</v>
      </c>
      <c r="T112" s="1">
        <v>14847</v>
      </c>
      <c r="U112" s="1">
        <v>5497</v>
      </c>
    </row>
    <row r="113" spans="2:21" hidden="1">
      <c r="B113" s="15">
        <v>1029838</v>
      </c>
      <c r="D113" s="8">
        <v>63896</v>
      </c>
      <c r="E113" s="89">
        <v>48726.8</v>
      </c>
      <c r="F113" s="89">
        <v>2936.4819277108431</v>
      </c>
      <c r="G113" s="1">
        <v>0</v>
      </c>
      <c r="H113" s="1">
        <v>10150</v>
      </c>
      <c r="I113" s="1">
        <v>25247</v>
      </c>
      <c r="J113" s="1">
        <v>0</v>
      </c>
      <c r="K113" s="1">
        <v>1132765</v>
      </c>
      <c r="L113" s="1">
        <v>238251</v>
      </c>
      <c r="M113" s="1">
        <v>950213</v>
      </c>
      <c r="N113" s="1">
        <v>0</v>
      </c>
      <c r="O113" s="1">
        <v>77336</v>
      </c>
      <c r="P113" s="1">
        <v>15250</v>
      </c>
      <c r="Q113" s="1">
        <v>4206</v>
      </c>
      <c r="R113" s="1">
        <v>639479</v>
      </c>
      <c r="S113" s="1">
        <v>267190</v>
      </c>
      <c r="T113" s="1">
        <v>372289</v>
      </c>
      <c r="U113" s="1">
        <v>157772</v>
      </c>
    </row>
    <row r="114" spans="2:21" hidden="1">
      <c r="D114" s="8">
        <v>101609</v>
      </c>
      <c r="E114" s="89">
        <v>25083.4</v>
      </c>
      <c r="F114" s="89">
        <v>1511</v>
      </c>
      <c r="G114" s="1">
        <v>4780</v>
      </c>
      <c r="H114" s="1">
        <v>25275</v>
      </c>
      <c r="I114" s="1">
        <v>21836</v>
      </c>
      <c r="J114" s="1">
        <v>770</v>
      </c>
      <c r="K114" s="1">
        <v>824879</v>
      </c>
      <c r="L114" s="1">
        <v>239865</v>
      </c>
      <c r="M114" s="1">
        <v>645957</v>
      </c>
      <c r="N114" s="1">
        <v>8350</v>
      </c>
      <c r="O114" s="1">
        <v>42027</v>
      </c>
      <c r="P114" s="1">
        <v>0</v>
      </c>
      <c r="Q114" s="1">
        <v>0</v>
      </c>
      <c r="R114" s="1">
        <v>20142</v>
      </c>
      <c r="S114" s="1">
        <v>6267</v>
      </c>
      <c r="T114" s="1">
        <v>13875</v>
      </c>
      <c r="U114" s="1">
        <v>5139</v>
      </c>
    </row>
    <row r="115" spans="2:21" hidden="1">
      <c r="D115" s="8">
        <v>173061</v>
      </c>
      <c r="E115" s="89">
        <v>73810.200000000012</v>
      </c>
      <c r="F115" s="89">
        <v>4447.4819277108436</v>
      </c>
      <c r="G115" s="1">
        <v>4780</v>
      </c>
      <c r="H115" s="1">
        <v>58525</v>
      </c>
      <c r="I115" s="1">
        <v>60255</v>
      </c>
      <c r="J115" s="1">
        <v>770</v>
      </c>
      <c r="K115" s="1">
        <v>2359973</v>
      </c>
      <c r="L115" s="1">
        <v>562377</v>
      </c>
      <c r="M115" s="1">
        <v>1988403</v>
      </c>
      <c r="N115" s="1">
        <v>8350</v>
      </c>
      <c r="O115" s="1">
        <v>301273</v>
      </c>
      <c r="P115" s="1">
        <v>15250</v>
      </c>
      <c r="Q115" s="1">
        <v>4206</v>
      </c>
      <c r="R115" s="1">
        <v>680038</v>
      </c>
      <c r="S115" s="1">
        <v>279027</v>
      </c>
      <c r="T115" s="1">
        <v>401011</v>
      </c>
      <c r="U115" s="1">
        <v>168408</v>
      </c>
    </row>
    <row r="117" spans="2:21" ht="15.75">
      <c r="D117" s="63">
        <v>7916</v>
      </c>
      <c r="E117" s="63">
        <v>327</v>
      </c>
      <c r="F117" s="63">
        <v>20</v>
      </c>
      <c r="G117" s="63">
        <v>0</v>
      </c>
      <c r="H117" s="63">
        <v>23100</v>
      </c>
      <c r="I117" s="63">
        <v>13172</v>
      </c>
      <c r="J117" s="63">
        <v>0</v>
      </c>
      <c r="K117" s="63">
        <v>413060</v>
      </c>
      <c r="L117" s="63">
        <v>84261</v>
      </c>
      <c r="M117" s="63">
        <v>394633</v>
      </c>
      <c r="N117" s="63">
        <v>0</v>
      </c>
      <c r="O117" s="63">
        <v>181910</v>
      </c>
      <c r="P117" s="63">
        <v>0</v>
      </c>
      <c r="Q117" s="63">
        <v>0</v>
      </c>
      <c r="R117" s="63">
        <v>20417</v>
      </c>
      <c r="S117" s="63">
        <v>5570</v>
      </c>
      <c r="T117" s="63">
        <v>14847</v>
      </c>
      <c r="U117" s="63">
        <v>5497</v>
      </c>
    </row>
    <row r="118" spans="2:21" ht="15.75">
      <c r="D118" s="64">
        <v>63536</v>
      </c>
      <c r="E118" s="68">
        <v>48400</v>
      </c>
      <c r="F118" s="68">
        <v>2916</v>
      </c>
      <c r="G118" s="64">
        <v>0</v>
      </c>
      <c r="H118" s="64">
        <v>10150</v>
      </c>
      <c r="I118" s="64">
        <v>25247</v>
      </c>
      <c r="J118" s="64">
        <v>0</v>
      </c>
      <c r="K118" s="64">
        <v>1122034</v>
      </c>
      <c r="L118" s="64">
        <v>238251</v>
      </c>
      <c r="M118" s="64">
        <v>947813</v>
      </c>
      <c r="N118" s="64">
        <v>0</v>
      </c>
      <c r="O118" s="64">
        <v>77336</v>
      </c>
      <c r="P118" s="64">
        <v>15250</v>
      </c>
      <c r="Q118" s="64">
        <v>4206</v>
      </c>
      <c r="R118" s="64">
        <v>639479</v>
      </c>
      <c r="S118" s="64">
        <v>267190</v>
      </c>
      <c r="T118" s="64">
        <v>372289</v>
      </c>
      <c r="U118" s="64">
        <v>157772</v>
      </c>
    </row>
    <row r="119" spans="2:21" ht="15.75">
      <c r="D119" s="64">
        <v>101609</v>
      </c>
      <c r="E119" s="68">
        <v>25083</v>
      </c>
      <c r="F119" s="68">
        <v>1511</v>
      </c>
      <c r="G119" s="64">
        <v>4780</v>
      </c>
      <c r="H119" s="64">
        <v>25275</v>
      </c>
      <c r="I119" s="64">
        <v>21836</v>
      </c>
      <c r="J119" s="64">
        <v>770</v>
      </c>
      <c r="K119" s="64">
        <v>824879</v>
      </c>
      <c r="L119" s="64">
        <v>239865</v>
      </c>
      <c r="M119" s="64">
        <v>645957</v>
      </c>
      <c r="N119" s="64">
        <v>8350</v>
      </c>
      <c r="O119" s="64">
        <v>42027</v>
      </c>
      <c r="P119" s="64">
        <v>0</v>
      </c>
      <c r="Q119" s="64">
        <v>0</v>
      </c>
      <c r="R119" s="64">
        <v>20142</v>
      </c>
      <c r="S119" s="64">
        <v>6267</v>
      </c>
      <c r="T119" s="64">
        <v>13875</v>
      </c>
      <c r="U119" s="64">
        <v>5139</v>
      </c>
    </row>
    <row r="120" spans="2:21" ht="15.75">
      <c r="D120" s="64">
        <v>173061</v>
      </c>
      <c r="E120" s="68">
        <v>73810</v>
      </c>
      <c r="F120" s="68">
        <v>4447</v>
      </c>
      <c r="G120" s="64">
        <v>4780</v>
      </c>
      <c r="H120" s="64">
        <v>58525</v>
      </c>
      <c r="I120" s="64">
        <v>60255</v>
      </c>
      <c r="J120" s="64">
        <v>770</v>
      </c>
      <c r="K120" s="64">
        <v>2359973</v>
      </c>
      <c r="L120" s="64">
        <v>562377</v>
      </c>
      <c r="M120" s="64">
        <v>1988403</v>
      </c>
      <c r="N120" s="64">
        <v>8350</v>
      </c>
      <c r="O120" s="64">
        <v>301273</v>
      </c>
      <c r="P120" s="64">
        <v>15250</v>
      </c>
      <c r="Q120" s="64">
        <v>4206</v>
      </c>
      <c r="R120" s="64">
        <v>680038</v>
      </c>
      <c r="S120" s="64">
        <v>279027</v>
      </c>
      <c r="T120" s="64">
        <v>401011</v>
      </c>
      <c r="U120" s="64">
        <v>168408</v>
      </c>
    </row>
    <row r="122" spans="2:21">
      <c r="D122" s="33"/>
    </row>
  </sheetData>
  <mergeCells count="57">
    <mergeCell ref="R80:U80"/>
    <mergeCell ref="B90:C90"/>
    <mergeCell ref="B91:C91"/>
    <mergeCell ref="B92:C92"/>
    <mergeCell ref="B93:C93"/>
    <mergeCell ref="P85:U85"/>
    <mergeCell ref="B83:U83"/>
    <mergeCell ref="D86:D89"/>
    <mergeCell ref="K86:M86"/>
    <mergeCell ref="N86:N89"/>
    <mergeCell ref="R86:U86"/>
    <mergeCell ref="R87:R89"/>
    <mergeCell ref="B85:C89"/>
    <mergeCell ref="D85:O85"/>
    <mergeCell ref="R81:U82"/>
    <mergeCell ref="P86:P89"/>
    <mergeCell ref="Q86:Q89"/>
    <mergeCell ref="S87:S89"/>
    <mergeCell ref="T87:T89"/>
    <mergeCell ref="U87:U89"/>
    <mergeCell ref="H86:H89"/>
    <mergeCell ref="I86:I89"/>
    <mergeCell ref="J86:J89"/>
    <mergeCell ref="O86:O89"/>
    <mergeCell ref="L87:L89"/>
    <mergeCell ref="M87:M89"/>
    <mergeCell ref="K87:K89"/>
    <mergeCell ref="E86:E89"/>
    <mergeCell ref="F86:F89"/>
    <mergeCell ref="G86:G89"/>
    <mergeCell ref="O4:O7"/>
    <mergeCell ref="P4:P7"/>
    <mergeCell ref="G4:G7"/>
    <mergeCell ref="H4:H7"/>
    <mergeCell ref="I4:I7"/>
    <mergeCell ref="J4:J7"/>
    <mergeCell ref="K4:M4"/>
    <mergeCell ref="N4:N7"/>
    <mergeCell ref="K5:K7"/>
    <mergeCell ref="L5:L7"/>
    <mergeCell ref="M5:M7"/>
    <mergeCell ref="R1:U1"/>
    <mergeCell ref="A2:U2"/>
    <mergeCell ref="A3:A7"/>
    <mergeCell ref="B3:B7"/>
    <mergeCell ref="C3:C7"/>
    <mergeCell ref="D3:O3"/>
    <mergeCell ref="P3:U3"/>
    <mergeCell ref="D4:D7"/>
    <mergeCell ref="E4:E7"/>
    <mergeCell ref="F4:F7"/>
    <mergeCell ref="U5:U7"/>
    <mergeCell ref="Q4:Q7"/>
    <mergeCell ref="R4:U4"/>
    <mergeCell ref="R5:R7"/>
    <mergeCell ref="S5:S7"/>
    <mergeCell ref="T5:T7"/>
  </mergeCells>
  <pageMargins left="0" right="0" top="0.74803149606299213" bottom="0.74803149606299213" header="0.31496062992125984" footer="0.31496062992125984"/>
  <pageSetup paperSize="9"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X14"/>
  <sheetViews>
    <sheetView workbookViewId="0">
      <selection activeCell="A2" sqref="A2:V2"/>
    </sheetView>
  </sheetViews>
  <sheetFormatPr defaultColWidth="8.85546875" defaultRowHeight="12.75"/>
  <cols>
    <col min="1" max="1" width="4.42578125" style="31" customWidth="1"/>
    <col min="2" max="2" width="13.140625" style="31" customWidth="1"/>
    <col min="3" max="3" width="10.140625" style="32" customWidth="1"/>
    <col min="4" max="4" width="9.28515625" style="31" customWidth="1"/>
    <col min="5" max="5" width="10.42578125" style="31" customWidth="1"/>
    <col min="6" max="6" width="8" style="31" customWidth="1"/>
    <col min="7" max="7" width="8.42578125" style="31" customWidth="1"/>
    <col min="8" max="8" width="8.28515625" style="31" customWidth="1"/>
    <col min="9" max="10" width="11.28515625" style="31" customWidth="1"/>
    <col min="11" max="11" width="11" style="31" customWidth="1"/>
    <col min="12" max="12" width="12.140625" style="31" customWidth="1"/>
    <col min="13" max="13" width="8.5703125" style="31" customWidth="1"/>
    <col min="14" max="14" width="9.28515625" style="31" customWidth="1"/>
    <col min="15" max="15" width="10.28515625" style="31" customWidth="1"/>
    <col min="16" max="16" width="10.5703125" style="31" customWidth="1"/>
    <col min="17" max="18" width="8.28515625" style="31" customWidth="1"/>
    <col min="19" max="19" width="11.42578125" style="31" customWidth="1"/>
    <col min="20" max="20" width="9.5703125" style="31" customWidth="1"/>
    <col min="21" max="21" width="8.85546875" style="31" customWidth="1"/>
    <col min="22" max="22" width="10.42578125" style="31" customWidth="1"/>
    <col min="23" max="16384" width="8.85546875" style="1"/>
  </cols>
  <sheetData>
    <row r="1" spans="1:24" ht="45.75" customHeight="1">
      <c r="A1" s="27"/>
      <c r="B1" s="27"/>
      <c r="C1" s="28"/>
      <c r="D1" s="27"/>
      <c r="E1" s="27"/>
      <c r="F1" s="27"/>
      <c r="G1" s="29"/>
      <c r="H1" s="27"/>
      <c r="I1" s="27"/>
      <c r="J1" s="27"/>
      <c r="K1" s="27"/>
      <c r="L1" s="27"/>
      <c r="M1" s="27"/>
      <c r="N1" s="27"/>
      <c r="O1" s="30"/>
      <c r="P1" s="27"/>
      <c r="Q1" s="27"/>
      <c r="R1" s="27"/>
      <c r="S1" s="324" t="s">
        <v>98</v>
      </c>
      <c r="T1" s="324"/>
      <c r="U1" s="324"/>
      <c r="V1" s="324"/>
      <c r="W1" s="17"/>
      <c r="X1" s="17"/>
    </row>
    <row r="2" spans="1:24" ht="48.75" customHeight="1">
      <c r="A2" s="325" t="s">
        <v>73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</row>
    <row r="3" spans="1:24" ht="15.75" customHeight="1">
      <c r="A3" s="346" t="s">
        <v>0</v>
      </c>
      <c r="B3" s="327" t="s">
        <v>66</v>
      </c>
      <c r="C3" s="347" t="s">
        <v>71</v>
      </c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27" t="s">
        <v>2</v>
      </c>
      <c r="P3" s="327"/>
      <c r="Q3" s="327"/>
      <c r="R3" s="327"/>
      <c r="S3" s="327"/>
      <c r="T3" s="327"/>
      <c r="U3" s="327"/>
      <c r="V3" s="327"/>
    </row>
    <row r="4" spans="1:24" ht="30.75" customHeight="1">
      <c r="A4" s="346"/>
      <c r="B4" s="327"/>
      <c r="C4" s="320" t="s">
        <v>40</v>
      </c>
      <c r="D4" s="320" t="s">
        <v>48</v>
      </c>
      <c r="E4" s="320" t="s">
        <v>64</v>
      </c>
      <c r="F4" s="320" t="s">
        <v>47</v>
      </c>
      <c r="G4" s="320" t="s">
        <v>3</v>
      </c>
      <c r="H4" s="320" t="s">
        <v>65</v>
      </c>
      <c r="I4" s="320" t="s">
        <v>74</v>
      </c>
      <c r="J4" s="327" t="s">
        <v>39</v>
      </c>
      <c r="K4" s="327"/>
      <c r="L4" s="327"/>
      <c r="M4" s="321" t="s">
        <v>62</v>
      </c>
      <c r="N4" s="320" t="s">
        <v>43</v>
      </c>
      <c r="O4" s="320" t="s">
        <v>49</v>
      </c>
      <c r="P4" s="320" t="s">
        <v>40</v>
      </c>
      <c r="Q4" s="320" t="s">
        <v>44</v>
      </c>
      <c r="R4" s="320" t="s">
        <v>63</v>
      </c>
      <c r="S4" s="327" t="s">
        <v>4</v>
      </c>
      <c r="T4" s="327"/>
      <c r="U4" s="327"/>
      <c r="V4" s="327"/>
    </row>
    <row r="5" spans="1:24" ht="20.25" customHeight="1">
      <c r="A5" s="346"/>
      <c r="B5" s="327"/>
      <c r="C5" s="320"/>
      <c r="D5" s="320"/>
      <c r="E5" s="320"/>
      <c r="F5" s="320"/>
      <c r="G5" s="320"/>
      <c r="H5" s="320"/>
      <c r="I5" s="320"/>
      <c r="J5" s="320" t="s">
        <v>42</v>
      </c>
      <c r="K5" s="320" t="s">
        <v>41</v>
      </c>
      <c r="L5" s="320" t="s">
        <v>5</v>
      </c>
      <c r="M5" s="321"/>
      <c r="N5" s="320"/>
      <c r="O5" s="320"/>
      <c r="P5" s="320"/>
      <c r="Q5" s="320"/>
      <c r="R5" s="320"/>
      <c r="S5" s="320" t="s">
        <v>4</v>
      </c>
      <c r="T5" s="321" t="s">
        <v>45</v>
      </c>
      <c r="U5" s="321" t="s">
        <v>46</v>
      </c>
      <c r="V5" s="320" t="s">
        <v>6</v>
      </c>
    </row>
    <row r="6" spans="1:24" ht="46.5" customHeight="1">
      <c r="A6" s="346"/>
      <c r="B6" s="327"/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1"/>
      <c r="N6" s="320"/>
      <c r="O6" s="320"/>
      <c r="P6" s="320"/>
      <c r="Q6" s="320"/>
      <c r="R6" s="320"/>
      <c r="S6" s="320"/>
      <c r="T6" s="321"/>
      <c r="U6" s="321"/>
      <c r="V6" s="320"/>
    </row>
    <row r="7" spans="1:24" ht="54" customHeight="1">
      <c r="A7" s="346"/>
      <c r="B7" s="327"/>
      <c r="C7" s="320"/>
      <c r="D7" s="320"/>
      <c r="E7" s="320"/>
      <c r="F7" s="320"/>
      <c r="G7" s="320"/>
      <c r="H7" s="320"/>
      <c r="I7" s="320"/>
      <c r="J7" s="320"/>
      <c r="K7" s="320"/>
      <c r="L7" s="320"/>
      <c r="M7" s="321"/>
      <c r="N7" s="320"/>
      <c r="O7" s="320"/>
      <c r="P7" s="320"/>
      <c r="Q7" s="320"/>
      <c r="R7" s="320"/>
      <c r="S7" s="320"/>
      <c r="T7" s="321"/>
      <c r="U7" s="321"/>
      <c r="V7" s="320"/>
    </row>
    <row r="8" spans="1:24">
      <c r="A8" s="11">
        <v>1</v>
      </c>
      <c r="B8" s="16" t="s">
        <v>67</v>
      </c>
      <c r="C8" s="11">
        <f>SUMIF('Приложение 1'!C10:C69,1,'Приложение 1'!D10:D69)</f>
        <v>7876</v>
      </c>
      <c r="D8" s="11">
        <f>SUMIF('Приложение 1'!C10:C69,1,'Приложение 1'!E10:E69)</f>
        <v>327</v>
      </c>
      <c r="E8" s="11">
        <f>SUMIF('Приложение 1'!C10:C69,1,'Приложение 1'!F10:F69)</f>
        <v>20</v>
      </c>
      <c r="F8" s="11">
        <f>SUMIF('Приложение 1'!C10:C69,1,'Приложение 1'!G10:G69)</f>
        <v>0</v>
      </c>
      <c r="G8" s="11">
        <f>SUMIF('Приложение 1'!C10:C69,1,'Приложение 1'!H10:H69)</f>
        <v>23100</v>
      </c>
      <c r="H8" s="11">
        <f>SUMIF('Приложение 1'!C10:C69,1,'Приложение 1'!I10:I69)</f>
        <v>13172</v>
      </c>
      <c r="I8" s="11">
        <f>SUMIF('Приложение 1'!C10:C69,1,'Приложение 1'!J10:J69)</f>
        <v>0</v>
      </c>
      <c r="J8" s="11">
        <f>SUMIF('Приложение 1'!C10:C69,1,'Приложение 1'!K10:K69)</f>
        <v>413060</v>
      </c>
      <c r="K8" s="11">
        <f>SUMIF('Приложение 1'!C10:C69,1,'Приложение 1'!L10:L69)</f>
        <v>84261</v>
      </c>
      <c r="L8" s="11">
        <f>SUMIF('Приложение 1'!C10:C69,1,'Приложение 1'!M10:M69)</f>
        <v>394633</v>
      </c>
      <c r="M8" s="11">
        <f>SUMIF('Приложение 1'!C10:C69,1,'Приложение 1'!N10:N69)</f>
        <v>0</v>
      </c>
      <c r="N8" s="11">
        <f>SUMIF('Приложение 1'!C10:C69,1,'Приложение 1'!O10:O69)</f>
        <v>181910</v>
      </c>
      <c r="O8" s="11" t="e">
        <f>SUMIF('Приложение 1'!C10:C69,1,'Приложение 1'!#REF!)</f>
        <v>#REF!</v>
      </c>
      <c r="P8" s="11">
        <f>SUMIF('Приложение 1'!C10:C69,1,'Приложение 1'!P10:P69)</f>
        <v>0</v>
      </c>
      <c r="Q8" s="11" t="e">
        <f>SUMIF('Приложение 1'!C10:C69,1,'Приложение 1'!#REF!)</f>
        <v>#REF!</v>
      </c>
      <c r="R8" s="11">
        <f>SUMIF('Приложение 1'!C10:C69,1,'Приложение 1'!Q10:Q69)</f>
        <v>0</v>
      </c>
      <c r="S8" s="11">
        <f>SUMIF('Приложение 1'!C10:C69,1,'Приложение 1'!R10:R69)</f>
        <v>20417</v>
      </c>
      <c r="T8" s="11">
        <f>SUMIF('Приложение 1'!C10:C69,1,'Приложение 1'!S10:S69)</f>
        <v>5570</v>
      </c>
      <c r="U8" s="11">
        <f>SUMIF('Приложение 1'!C10:C69,1,'Приложение 1'!T10:T69)</f>
        <v>14847</v>
      </c>
      <c r="V8" s="11">
        <f>SUMIF('Приложение 1'!C10:C69,1,'Приложение 1'!U10:U69)</f>
        <v>5497</v>
      </c>
    </row>
    <row r="9" spans="1:24">
      <c r="A9" s="11">
        <v>2</v>
      </c>
      <c r="B9" s="16" t="s">
        <v>69</v>
      </c>
      <c r="C9" s="10">
        <f>SUMIF('Приложение 1'!C10:C69,2,'Приложение 1'!D10:D69)</f>
        <v>63576</v>
      </c>
      <c r="D9" s="11">
        <f>SUMIF('Приложение 1'!C10:C69,2,'Приложение 1'!E10:E69)</f>
        <v>49059.8</v>
      </c>
      <c r="E9" s="11">
        <f>SUMIF('Приложение 1'!C10:C69,2,'Приложение 1'!F10:F69)</f>
        <v>2956.4939759036142</v>
      </c>
      <c r="F9" s="11">
        <f>SUMIF('Приложение 1'!C10:C69,2,'Приложение 1'!G10:G69)</f>
        <v>0</v>
      </c>
      <c r="G9" s="11">
        <f>SUMIF('Приложение 1'!C10:C69,2,'Приложение 1'!H10:H69)</f>
        <v>10150</v>
      </c>
      <c r="H9" s="11">
        <f>SUMIF('Приложение 1'!C10:C69,2,'Приложение 1'!I10:I69)</f>
        <v>25232</v>
      </c>
      <c r="I9" s="11">
        <f>SUMIF('Приложение 1'!C10:C69,2,'Приложение 1'!J10:J69)</f>
        <v>0</v>
      </c>
      <c r="J9" s="11">
        <f>SUMIF('Приложение 1'!C10:C69,2,'Приложение 1'!K10:K69)</f>
        <v>1122034</v>
      </c>
      <c r="K9" s="11">
        <f>SUMIF('Приложение 1'!C10:C69,2,'Приложение 1'!L10:L69)</f>
        <v>238251</v>
      </c>
      <c r="L9" s="11">
        <f>SUMIF('Приложение 1'!C10:C69,2,'Приложение 1'!M10:M69)</f>
        <v>947813</v>
      </c>
      <c r="M9" s="11">
        <f>SUMIF('Приложение 1'!C10:C69,2,'Приложение 1'!N10:N69)</f>
        <v>0</v>
      </c>
      <c r="N9" s="11">
        <f>SUMIF('Приложение 1'!C10:C69,2,'Приложение 1'!O10:O69)</f>
        <v>77336</v>
      </c>
      <c r="O9" s="11" t="e">
        <f>SUMIF('Приложение 1'!C10:C69,2,'Приложение 1'!#REF!)</f>
        <v>#REF!</v>
      </c>
      <c r="P9" s="11">
        <f>SUMIF('Приложение 1'!C10:C69,2,'Приложение 1'!P10:P69)</f>
        <v>15250</v>
      </c>
      <c r="Q9" s="11" t="e">
        <f>SUMIF('Приложение 1'!C10:C69,2,'Приложение 1'!#REF!)</f>
        <v>#REF!</v>
      </c>
      <c r="R9" s="11">
        <f>SUMIF('Приложение 1'!C10:C69,2,'Приложение 1'!Q10:Q69)</f>
        <v>4206</v>
      </c>
      <c r="S9" s="11">
        <f>SUMIF('Приложение 1'!C10:C69,2,'Приложение 1'!R10:R69)</f>
        <v>639479</v>
      </c>
      <c r="T9" s="11">
        <f>SUMIF('Приложение 1'!C10:C69,2,'Приложение 1'!S10:S69)</f>
        <v>267190</v>
      </c>
      <c r="U9" s="11">
        <f>SUMIF('Приложение 1'!C10:C69,2,'Приложение 1'!T10:T69)</f>
        <v>372289</v>
      </c>
      <c r="V9" s="11">
        <f>SUMIF('Приложение 1'!C10:C69,2,'Приложение 1'!U10:U69)</f>
        <v>157772</v>
      </c>
    </row>
    <row r="10" spans="1:24">
      <c r="A10" s="11">
        <v>3</v>
      </c>
      <c r="B10" s="16" t="s">
        <v>68</v>
      </c>
      <c r="C10" s="11">
        <f>SUMIF('Приложение 1'!C10:C69,3,'Приложение 1'!D10:D69)</f>
        <v>101609</v>
      </c>
      <c r="D10" s="11">
        <f>SUMIF('Приложение 1'!C10:C69,3,'Приложение 1'!E10:E69)</f>
        <v>25083.4</v>
      </c>
      <c r="E10" s="11">
        <f>SUMIF('Приложение 1'!C10:C69,3,'Приложение 1'!F10:F69)</f>
        <v>1511</v>
      </c>
      <c r="F10" s="11">
        <f>SUMIF('Приложение 1'!C10:C69,3,'Приложение 1'!G10:G69)</f>
        <v>5366</v>
      </c>
      <c r="G10" s="11">
        <f>SUMIF('Приложение 1'!C10:C69,3,'Приложение 1'!H10:H69)</f>
        <v>25275</v>
      </c>
      <c r="H10" s="11">
        <f>SUMIF('Приложение 1'!C10:C69,3,'Приложение 1'!I10:I69)</f>
        <v>21845</v>
      </c>
      <c r="I10" s="11">
        <f>SUMIF('Приложение 1'!C10:C69,3,'Приложение 1'!J10:J69)</f>
        <v>184</v>
      </c>
      <c r="J10" s="11">
        <f>SUMIF('Приложение 1'!C10:C69,3,'Приложение 1'!K10:K69)</f>
        <v>824879</v>
      </c>
      <c r="K10" s="11">
        <f>SUMIF('Приложение 1'!C10:C69,3,'Приложение 1'!L10:L69)</f>
        <v>239865</v>
      </c>
      <c r="L10" s="11">
        <f>SUMIF('Приложение 1'!C10:C69,3,'Приложение 1'!M10:M69)</f>
        <v>645957</v>
      </c>
      <c r="M10" s="11">
        <f>SUMIF('Приложение 1'!C10:C69,3,'Приложение 1'!N10:N69)</f>
        <v>8350</v>
      </c>
      <c r="N10" s="11">
        <f>SUMIF('Приложение 1'!C10:C69,3,'Приложение 1'!O10:O69)</f>
        <v>42027</v>
      </c>
      <c r="O10" s="11" t="e">
        <f>SUMIF('Приложение 1'!C10:C69,3,'Приложение 1'!#REF!)</f>
        <v>#REF!</v>
      </c>
      <c r="P10" s="11">
        <f>SUMIF('Приложение 1'!C10:C69,3,'Приложение 1'!P10:P69)</f>
        <v>0</v>
      </c>
      <c r="Q10" s="11" t="e">
        <f>SUMIF('Приложение 1'!C10:C69,3,'Приложение 1'!#REF!)</f>
        <v>#REF!</v>
      </c>
      <c r="R10" s="11">
        <f>SUMIF('Приложение 1'!C10:C69,3,'Приложение 1'!Q10:Q69)</f>
        <v>0</v>
      </c>
      <c r="S10" s="11">
        <f>SUMIF('Приложение 1'!C10:C69,3,'Приложение 1'!R10:R69)</f>
        <v>20142</v>
      </c>
      <c r="T10" s="11">
        <f>SUMIF('Приложение 1'!C10:C69,3,'Приложение 1'!S10:S69)</f>
        <v>6267</v>
      </c>
      <c r="U10" s="11">
        <f>SUMIF('Приложение 1'!C10:C69,3,'Приложение 1'!T10:T69)</f>
        <v>13875</v>
      </c>
      <c r="V10" s="11">
        <f>SUMIF('Приложение 1'!C10:C69,3,'Приложение 1'!U10:U69)</f>
        <v>5139</v>
      </c>
    </row>
    <row r="11" spans="1:24">
      <c r="A11" s="11">
        <v>4</v>
      </c>
      <c r="B11" s="16" t="s">
        <v>72</v>
      </c>
      <c r="C11" s="11">
        <f>SUM(C8:C10)</f>
        <v>173061</v>
      </c>
      <c r="D11" s="11">
        <f t="shared" ref="D11:U11" si="0">SUM(D8:D10)</f>
        <v>74470.200000000012</v>
      </c>
      <c r="E11" s="11">
        <f t="shared" si="0"/>
        <v>4487.4939759036142</v>
      </c>
      <c r="F11" s="11">
        <f t="shared" si="0"/>
        <v>5366</v>
      </c>
      <c r="G11" s="11">
        <f t="shared" si="0"/>
        <v>58525</v>
      </c>
      <c r="H11" s="11">
        <f t="shared" si="0"/>
        <v>60249</v>
      </c>
      <c r="I11" s="11">
        <f t="shared" si="0"/>
        <v>184</v>
      </c>
      <c r="J11" s="11">
        <f t="shared" si="0"/>
        <v>2359973</v>
      </c>
      <c r="K11" s="11">
        <f t="shared" si="0"/>
        <v>562377</v>
      </c>
      <c r="L11" s="11">
        <f t="shared" si="0"/>
        <v>1988403</v>
      </c>
      <c r="M11" s="11">
        <f t="shared" si="0"/>
        <v>8350</v>
      </c>
      <c r="N11" s="11">
        <f t="shared" si="0"/>
        <v>301273</v>
      </c>
      <c r="O11" s="11" t="e">
        <f t="shared" si="0"/>
        <v>#REF!</v>
      </c>
      <c r="P11" s="11">
        <f t="shared" si="0"/>
        <v>15250</v>
      </c>
      <c r="Q11" s="11" t="e">
        <f t="shared" si="0"/>
        <v>#REF!</v>
      </c>
      <c r="R11" s="11">
        <f t="shared" si="0"/>
        <v>4206</v>
      </c>
      <c r="S11" s="11">
        <f t="shared" si="0"/>
        <v>680038</v>
      </c>
      <c r="T11" s="11">
        <f t="shared" si="0"/>
        <v>279027</v>
      </c>
      <c r="U11" s="11">
        <f t="shared" si="0"/>
        <v>401011</v>
      </c>
      <c r="V11" s="11">
        <f>SUM(V8:V10)</f>
        <v>168408</v>
      </c>
    </row>
    <row r="14" spans="1:24"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</row>
  </sheetData>
  <mergeCells count="28">
    <mergeCell ref="J4:L4"/>
    <mergeCell ref="U5:U7"/>
    <mergeCell ref="V5:V7"/>
    <mergeCell ref="M4:M7"/>
    <mergeCell ref="N4:N7"/>
    <mergeCell ref="Q4:Q7"/>
    <mergeCell ref="R4:R7"/>
    <mergeCell ref="J5:J7"/>
    <mergeCell ref="K5:K7"/>
    <mergeCell ref="L5:L7"/>
    <mergeCell ref="S5:S7"/>
    <mergeCell ref="T5:T7"/>
    <mergeCell ref="S1:V1"/>
    <mergeCell ref="A2:V2"/>
    <mergeCell ref="A3:A7"/>
    <mergeCell ref="B3:B7"/>
    <mergeCell ref="C3:N3"/>
    <mergeCell ref="O3:V3"/>
    <mergeCell ref="C4:C7"/>
    <mergeCell ref="D4:D7"/>
    <mergeCell ref="O4:O7"/>
    <mergeCell ref="P4:P7"/>
    <mergeCell ref="E4:E7"/>
    <mergeCell ref="F4:F7"/>
    <mergeCell ref="G4:G7"/>
    <mergeCell ref="H4:H7"/>
    <mergeCell ref="I4:I7"/>
    <mergeCell ref="S4:V4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6"/>
  <sheetViews>
    <sheetView topLeftCell="A7" workbookViewId="0">
      <selection activeCell="K14" sqref="K14"/>
    </sheetView>
  </sheetViews>
  <sheetFormatPr defaultRowHeight="12.75"/>
  <cols>
    <col min="1" max="1" width="4.42578125" style="1" customWidth="1"/>
    <col min="2" max="2" width="65.28515625" style="1" customWidth="1"/>
    <col min="3" max="3" width="30.7109375" style="1" customWidth="1"/>
  </cols>
  <sheetData>
    <row r="1" spans="1:5" ht="45.75" customHeight="1">
      <c r="C1" s="24" t="s">
        <v>91</v>
      </c>
      <c r="D1" s="24"/>
      <c r="E1" s="24"/>
    </row>
    <row r="2" spans="1:5" ht="72.75" customHeight="1">
      <c r="A2" s="352" t="s">
        <v>90</v>
      </c>
      <c r="B2" s="352"/>
      <c r="C2" s="352"/>
    </row>
    <row r="3" spans="1:5" ht="12.75" customHeight="1">
      <c r="A3" s="348" t="s">
        <v>0</v>
      </c>
      <c r="B3" s="343" t="s">
        <v>83</v>
      </c>
      <c r="C3" s="349" t="s">
        <v>84</v>
      </c>
    </row>
    <row r="4" spans="1:5" ht="12.75" customHeight="1">
      <c r="A4" s="348"/>
      <c r="B4" s="343"/>
      <c r="C4" s="350"/>
    </row>
    <row r="5" spans="1:5" ht="12.75" customHeight="1">
      <c r="A5" s="348"/>
      <c r="B5" s="343"/>
      <c r="C5" s="350"/>
    </row>
    <row r="6" spans="1:5" ht="12.75" customHeight="1">
      <c r="A6" s="348"/>
      <c r="B6" s="343"/>
      <c r="C6" s="350"/>
    </row>
    <row r="7" spans="1:5" ht="12.75" customHeight="1">
      <c r="A7" s="348"/>
      <c r="B7" s="343"/>
      <c r="C7" s="351"/>
    </row>
    <row r="8" spans="1:5" ht="38.25">
      <c r="A8" s="7">
        <v>1</v>
      </c>
      <c r="B8" s="23" t="s">
        <v>85</v>
      </c>
      <c r="C8" s="5">
        <v>20</v>
      </c>
    </row>
    <row r="9" spans="1:5" ht="25.5">
      <c r="A9" s="7">
        <v>2</v>
      </c>
      <c r="B9" s="23" t="s">
        <v>86</v>
      </c>
      <c r="C9" s="5">
        <v>1</v>
      </c>
    </row>
    <row r="10" spans="1:5" ht="25.5">
      <c r="A10" s="7">
        <v>3</v>
      </c>
      <c r="B10" s="23" t="s">
        <v>7</v>
      </c>
      <c r="C10" s="5">
        <v>9</v>
      </c>
    </row>
    <row r="11" spans="1:5" ht="25.5">
      <c r="A11" s="7">
        <v>4</v>
      </c>
      <c r="B11" s="23" t="s">
        <v>23</v>
      </c>
      <c r="C11" s="6">
        <v>4</v>
      </c>
    </row>
    <row r="12" spans="1:5" ht="25.5">
      <c r="A12" s="7">
        <v>5</v>
      </c>
      <c r="B12" s="23" t="s">
        <v>31</v>
      </c>
      <c r="C12" s="5">
        <v>7</v>
      </c>
    </row>
    <row r="13" spans="1:5" ht="25.5">
      <c r="A13" s="7">
        <v>6</v>
      </c>
      <c r="B13" s="23" t="s">
        <v>24</v>
      </c>
      <c r="C13" s="5">
        <v>2</v>
      </c>
    </row>
    <row r="14" spans="1:5" ht="25.5">
      <c r="A14" s="7">
        <v>7</v>
      </c>
      <c r="B14" s="23" t="s">
        <v>51</v>
      </c>
      <c r="C14" s="5">
        <v>40</v>
      </c>
    </row>
    <row r="15" spans="1:5" ht="25.5">
      <c r="A15" s="7">
        <v>8</v>
      </c>
      <c r="B15" s="23" t="s">
        <v>25</v>
      </c>
      <c r="C15" s="5">
        <v>4</v>
      </c>
    </row>
    <row r="16" spans="1:5" ht="25.5">
      <c r="A16" s="7">
        <v>9</v>
      </c>
      <c r="B16" s="23" t="s">
        <v>26</v>
      </c>
      <c r="C16" s="5">
        <v>3</v>
      </c>
    </row>
    <row r="17" spans="1:3" ht="25.5">
      <c r="A17" s="7">
        <v>10</v>
      </c>
      <c r="B17" s="23" t="s">
        <v>87</v>
      </c>
      <c r="C17" s="5">
        <v>2</v>
      </c>
    </row>
    <row r="18" spans="1:3" ht="25.5">
      <c r="A18" s="7">
        <v>11</v>
      </c>
      <c r="B18" s="23" t="s">
        <v>27</v>
      </c>
      <c r="C18" s="5">
        <v>3</v>
      </c>
    </row>
    <row r="19" spans="1:3" ht="25.5">
      <c r="A19" s="7">
        <v>12</v>
      </c>
      <c r="B19" s="23" t="s">
        <v>28</v>
      </c>
      <c r="C19" s="5">
        <v>2</v>
      </c>
    </row>
    <row r="20" spans="1:3" ht="25.5">
      <c r="A20" s="7">
        <v>13</v>
      </c>
      <c r="B20" s="23" t="s">
        <v>29</v>
      </c>
      <c r="C20" s="5">
        <v>4</v>
      </c>
    </row>
    <row r="21" spans="1:3" ht="25.5">
      <c r="A21" s="7">
        <v>14</v>
      </c>
      <c r="B21" s="23" t="s">
        <v>30</v>
      </c>
      <c r="C21" s="5">
        <v>4</v>
      </c>
    </row>
    <row r="22" spans="1:3" ht="25.5">
      <c r="A22" s="7">
        <v>15</v>
      </c>
      <c r="B22" s="23" t="s">
        <v>88</v>
      </c>
      <c r="C22" s="5">
        <v>8</v>
      </c>
    </row>
    <row r="23" spans="1:3" ht="25.5">
      <c r="A23" s="7">
        <v>16</v>
      </c>
      <c r="B23" s="23" t="s">
        <v>21</v>
      </c>
      <c r="C23" s="5">
        <v>8</v>
      </c>
    </row>
    <row r="24" spans="1:3" ht="25.5">
      <c r="A24" s="7">
        <v>17</v>
      </c>
      <c r="B24" s="23" t="s">
        <v>22</v>
      </c>
      <c r="C24" s="5">
        <v>25</v>
      </c>
    </row>
    <row r="25" spans="1:3" ht="25.5">
      <c r="A25" s="7">
        <v>18</v>
      </c>
      <c r="B25" s="23" t="s">
        <v>32</v>
      </c>
      <c r="C25" s="5">
        <v>4</v>
      </c>
    </row>
    <row r="26" spans="1:3">
      <c r="A26" s="7"/>
      <c r="B26" s="23" t="s">
        <v>89</v>
      </c>
      <c r="C26" s="5">
        <f>SUM(C8:C25)</f>
        <v>150</v>
      </c>
    </row>
  </sheetData>
  <mergeCells count="4">
    <mergeCell ref="A3:A7"/>
    <mergeCell ref="B3:B7"/>
    <mergeCell ref="C3:C7"/>
    <mergeCell ref="A2:C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84"/>
  <sheetViews>
    <sheetView zoomScale="80" zoomScaleNormal="80" workbookViewId="0">
      <selection activeCell="W7" sqref="W7:W74"/>
    </sheetView>
  </sheetViews>
  <sheetFormatPr defaultColWidth="8.85546875" defaultRowHeight="12.75"/>
  <cols>
    <col min="1" max="1" width="4.42578125" style="2" customWidth="1"/>
    <col min="2" max="2" width="34.140625" style="13" customWidth="1"/>
    <col min="3" max="3" width="11.7109375" style="25" customWidth="1"/>
    <col min="4" max="4" width="11" style="2" customWidth="1"/>
    <col min="5" max="12" width="11" style="2" hidden="1" customWidth="1"/>
    <col min="13" max="13" width="0" style="2" hidden="1" customWidth="1"/>
    <col min="14" max="14" width="15" style="2" hidden="1" customWidth="1"/>
    <col min="15" max="15" width="11.140625" style="2" hidden="1" customWidth="1"/>
    <col min="16" max="16" width="11.42578125" style="39" hidden="1" customWidth="1"/>
    <col min="17" max="17" width="14.42578125" style="2" hidden="1" customWidth="1"/>
    <col min="18" max="18" width="0" style="2" hidden="1" customWidth="1"/>
    <col min="19" max="19" width="0" style="101" hidden="1" customWidth="1"/>
    <col min="20" max="21" width="0" style="2" hidden="1" customWidth="1"/>
    <col min="22" max="22" width="14.42578125" style="2" hidden="1" customWidth="1"/>
    <col min="23" max="23" width="8.85546875" style="2"/>
    <col min="24" max="24" width="10.7109375" style="2" bestFit="1" customWidth="1"/>
    <col min="25" max="28" width="5.7109375" style="2" customWidth="1"/>
    <col min="29" max="16384" width="8.85546875" style="2"/>
  </cols>
  <sheetData>
    <row r="1" spans="1:28" ht="57" customHeight="1" thickBo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</row>
    <row r="2" spans="1:28" ht="18.75" customHeight="1">
      <c r="A2" s="326" t="s">
        <v>0</v>
      </c>
      <c r="B2" s="327" t="s">
        <v>1</v>
      </c>
      <c r="C2" s="327" t="s">
        <v>76</v>
      </c>
      <c r="D2" s="359">
        <v>2018</v>
      </c>
      <c r="E2" s="359"/>
      <c r="F2" s="359"/>
      <c r="G2" s="356" t="s">
        <v>70</v>
      </c>
      <c r="H2" s="357"/>
      <c r="I2" s="357"/>
      <c r="J2" s="357"/>
      <c r="K2" s="357"/>
      <c r="L2" s="358"/>
      <c r="M2" s="114"/>
      <c r="N2" s="115"/>
      <c r="O2" s="116"/>
      <c r="P2" s="117"/>
      <c r="Q2" s="116"/>
      <c r="R2" s="111"/>
      <c r="S2" s="110"/>
      <c r="T2" s="114"/>
      <c r="U2" s="114"/>
      <c r="V2" s="114"/>
      <c r="W2" s="110">
        <v>2017</v>
      </c>
      <c r="X2" s="111" t="s">
        <v>117</v>
      </c>
      <c r="Y2" s="110">
        <v>2018</v>
      </c>
      <c r="Z2" s="110">
        <v>2017</v>
      </c>
      <c r="AA2" s="110" t="s">
        <v>117</v>
      </c>
      <c r="AB2" s="353" t="s">
        <v>161</v>
      </c>
    </row>
    <row r="3" spans="1:28" ht="33.75" customHeight="1">
      <c r="A3" s="326"/>
      <c r="B3" s="327"/>
      <c r="C3" s="327"/>
      <c r="D3" s="320" t="s">
        <v>65</v>
      </c>
      <c r="E3" s="320" t="s">
        <v>62</v>
      </c>
      <c r="F3" s="320" t="s">
        <v>43</v>
      </c>
      <c r="G3" s="320" t="s">
        <v>40</v>
      </c>
      <c r="H3" s="320" t="s">
        <v>63</v>
      </c>
      <c r="I3" s="327" t="s">
        <v>4</v>
      </c>
      <c r="J3" s="327"/>
      <c r="K3" s="327"/>
      <c r="L3" s="327"/>
      <c r="N3" s="118"/>
      <c r="O3" s="57"/>
      <c r="P3" s="59"/>
      <c r="Q3" s="57"/>
      <c r="R3" s="119"/>
      <c r="S3" s="11"/>
      <c r="W3" s="320" t="s">
        <v>65</v>
      </c>
      <c r="X3" s="320" t="s">
        <v>65</v>
      </c>
      <c r="Y3" s="353" t="s">
        <v>160</v>
      </c>
      <c r="Z3" s="353" t="s">
        <v>160</v>
      </c>
      <c r="AA3" s="353" t="s">
        <v>160</v>
      </c>
      <c r="AB3" s="354"/>
    </row>
    <row r="4" spans="1:28" ht="20.25" customHeight="1">
      <c r="A4" s="326"/>
      <c r="B4" s="327"/>
      <c r="C4" s="327"/>
      <c r="D4" s="320"/>
      <c r="E4" s="320"/>
      <c r="F4" s="320"/>
      <c r="G4" s="320"/>
      <c r="H4" s="320"/>
      <c r="I4" s="320" t="s">
        <v>4</v>
      </c>
      <c r="J4" s="321" t="s">
        <v>45</v>
      </c>
      <c r="K4" s="321" t="s">
        <v>46</v>
      </c>
      <c r="L4" s="320" t="s">
        <v>6</v>
      </c>
      <c r="N4" s="118"/>
      <c r="O4" s="57"/>
      <c r="P4" s="59"/>
      <c r="Q4" s="57"/>
      <c r="R4" s="119"/>
      <c r="S4" s="11"/>
      <c r="W4" s="320"/>
      <c r="X4" s="320"/>
      <c r="Y4" s="354"/>
      <c r="Z4" s="354"/>
      <c r="AA4" s="354"/>
      <c r="AB4" s="354"/>
    </row>
    <row r="5" spans="1:28" ht="46.5" customHeight="1" thickBot="1">
      <c r="A5" s="326"/>
      <c r="B5" s="327"/>
      <c r="C5" s="327"/>
      <c r="D5" s="320"/>
      <c r="E5" s="320"/>
      <c r="F5" s="320"/>
      <c r="G5" s="320"/>
      <c r="H5" s="320"/>
      <c r="I5" s="320"/>
      <c r="J5" s="321"/>
      <c r="K5" s="321"/>
      <c r="L5" s="320"/>
      <c r="N5" s="120"/>
      <c r="O5" s="121"/>
      <c r="P5" s="122"/>
      <c r="Q5" s="121"/>
      <c r="R5" s="119"/>
      <c r="S5" s="11"/>
      <c r="W5" s="320"/>
      <c r="X5" s="320"/>
      <c r="Y5" s="354"/>
      <c r="Z5" s="354"/>
      <c r="AA5" s="354"/>
      <c r="AB5" s="354"/>
    </row>
    <row r="6" spans="1:28" ht="81" customHeight="1">
      <c r="A6" s="326"/>
      <c r="B6" s="327"/>
      <c r="C6" s="327"/>
      <c r="D6" s="320"/>
      <c r="E6" s="320"/>
      <c r="F6" s="320"/>
      <c r="G6" s="320"/>
      <c r="H6" s="320"/>
      <c r="I6" s="320"/>
      <c r="J6" s="321"/>
      <c r="K6" s="321"/>
      <c r="L6" s="320"/>
      <c r="N6" s="123" t="s">
        <v>148</v>
      </c>
      <c r="O6" s="124" t="s">
        <v>149</v>
      </c>
      <c r="P6" s="125" t="s">
        <v>150</v>
      </c>
      <c r="Q6" s="126" t="s">
        <v>151</v>
      </c>
      <c r="R6" s="11" t="s">
        <v>152</v>
      </c>
      <c r="S6" s="11">
        <v>2016</v>
      </c>
      <c r="W6" s="320"/>
      <c r="X6" s="320"/>
      <c r="Y6" s="355"/>
      <c r="Z6" s="355"/>
      <c r="AA6" s="355"/>
      <c r="AB6" s="355"/>
    </row>
    <row r="7" spans="1:28" s="127" customFormat="1" ht="45" customHeight="1">
      <c r="A7" s="18">
        <v>1</v>
      </c>
      <c r="B7" s="19" t="s">
        <v>99</v>
      </c>
      <c r="C7" s="36">
        <v>1</v>
      </c>
      <c r="D7" s="41">
        <v>572</v>
      </c>
      <c r="E7" s="10">
        <v>0</v>
      </c>
      <c r="F7" s="41">
        <v>1216</v>
      </c>
      <c r="G7" s="10">
        <v>0</v>
      </c>
      <c r="H7" s="41">
        <v>0</v>
      </c>
      <c r="I7" s="41">
        <v>0</v>
      </c>
      <c r="J7" s="10">
        <v>0</v>
      </c>
      <c r="K7" s="10">
        <v>0</v>
      </c>
      <c r="L7" s="10">
        <v>0</v>
      </c>
      <c r="N7" s="128">
        <v>440</v>
      </c>
      <c r="O7" s="11">
        <v>20</v>
      </c>
      <c r="P7" s="10">
        <v>220</v>
      </c>
      <c r="Q7" s="129">
        <v>10</v>
      </c>
      <c r="R7" s="41">
        <v>1252.0335</v>
      </c>
      <c r="S7" s="11">
        <v>1266</v>
      </c>
      <c r="U7" s="127">
        <v>8</v>
      </c>
      <c r="W7" s="11">
        <v>660</v>
      </c>
      <c r="X7" s="41">
        <f>D7-W7</f>
        <v>-88</v>
      </c>
      <c r="Y7" s="108"/>
      <c r="Z7" s="108"/>
      <c r="AA7" s="108"/>
      <c r="AB7" s="108"/>
    </row>
    <row r="8" spans="1:28" s="127" customFormat="1" ht="46.9" customHeight="1">
      <c r="A8" s="18">
        <v>2</v>
      </c>
      <c r="B8" s="19" t="s">
        <v>7</v>
      </c>
      <c r="C8" s="36">
        <v>2</v>
      </c>
      <c r="D8" s="41">
        <v>1848</v>
      </c>
      <c r="E8" s="10">
        <v>0</v>
      </c>
      <c r="F8" s="41">
        <v>15623.802</v>
      </c>
      <c r="G8" s="10">
        <v>0</v>
      </c>
      <c r="H8" s="41">
        <v>0</v>
      </c>
      <c r="I8" s="41">
        <v>5900</v>
      </c>
      <c r="J8" s="10">
        <v>1600</v>
      </c>
      <c r="K8" s="10">
        <v>4300</v>
      </c>
      <c r="L8" s="10">
        <v>1593</v>
      </c>
      <c r="N8" s="128">
        <f>P8/Q8*O8</f>
        <v>1870</v>
      </c>
      <c r="O8" s="11">
        <v>85</v>
      </c>
      <c r="P8" s="10">
        <v>220</v>
      </c>
      <c r="Q8" s="129">
        <v>10</v>
      </c>
      <c r="R8" s="41">
        <v>15655.59</v>
      </c>
      <c r="S8" s="41">
        <v>16049</v>
      </c>
      <c r="W8" s="11">
        <v>1900</v>
      </c>
      <c r="X8" s="41">
        <f t="shared" ref="X8:X70" si="0">D8-W8</f>
        <v>-52</v>
      </c>
      <c r="Y8" s="108"/>
      <c r="Z8" s="108"/>
      <c r="AA8" s="108"/>
      <c r="AB8" s="108"/>
    </row>
    <row r="9" spans="1:28" s="127" customFormat="1" ht="48" customHeight="1">
      <c r="A9" s="18">
        <v>3</v>
      </c>
      <c r="B9" s="19" t="s">
        <v>23</v>
      </c>
      <c r="C9" s="36">
        <v>1</v>
      </c>
      <c r="D9" s="41">
        <v>924</v>
      </c>
      <c r="E9" s="10">
        <v>0</v>
      </c>
      <c r="F9" s="41">
        <v>5552</v>
      </c>
      <c r="G9" s="10">
        <v>0</v>
      </c>
      <c r="H9" s="41">
        <v>0</v>
      </c>
      <c r="I9" s="41">
        <v>1475</v>
      </c>
      <c r="J9" s="10">
        <v>400</v>
      </c>
      <c r="K9" s="10">
        <v>1075</v>
      </c>
      <c r="L9" s="10">
        <v>398</v>
      </c>
      <c r="N9" s="128">
        <f>P9/Q9*O9</f>
        <v>946</v>
      </c>
      <c r="O9" s="11">
        <v>43</v>
      </c>
      <c r="P9" s="10">
        <v>220</v>
      </c>
      <c r="Q9" s="129">
        <v>10</v>
      </c>
      <c r="R9" s="41">
        <v>5426.2664999999997</v>
      </c>
      <c r="S9" s="11">
        <v>5660</v>
      </c>
      <c r="W9" s="11">
        <v>1034</v>
      </c>
      <c r="X9" s="41">
        <f t="shared" si="0"/>
        <v>-110</v>
      </c>
      <c r="Y9" s="108"/>
      <c r="Z9" s="108"/>
      <c r="AA9" s="108"/>
      <c r="AB9" s="108"/>
    </row>
    <row r="10" spans="1:28" s="127" customFormat="1" ht="46.15" customHeight="1">
      <c r="A10" s="18">
        <v>4</v>
      </c>
      <c r="B10" s="19" t="s">
        <v>24</v>
      </c>
      <c r="C10" s="36">
        <v>1</v>
      </c>
      <c r="D10" s="41">
        <v>616</v>
      </c>
      <c r="E10" s="10">
        <v>0</v>
      </c>
      <c r="F10" s="41">
        <v>2315.8497000000002</v>
      </c>
      <c r="G10" s="10">
        <v>0</v>
      </c>
      <c r="H10" s="41">
        <v>0</v>
      </c>
      <c r="I10" s="41">
        <v>1475</v>
      </c>
      <c r="J10" s="10">
        <v>400</v>
      </c>
      <c r="K10" s="10">
        <v>1075</v>
      </c>
      <c r="L10" s="10">
        <v>398</v>
      </c>
      <c r="N10" s="128">
        <f>P10/Q10*O10</f>
        <v>440</v>
      </c>
      <c r="O10" s="11">
        <v>20</v>
      </c>
      <c r="P10" s="10">
        <v>220</v>
      </c>
      <c r="Q10" s="129">
        <v>10</v>
      </c>
      <c r="R10" s="41">
        <v>2320.5615000000003</v>
      </c>
      <c r="S10" s="11">
        <v>2466</v>
      </c>
      <c r="U10" s="127">
        <v>8</v>
      </c>
      <c r="W10" s="11">
        <v>638</v>
      </c>
      <c r="X10" s="41">
        <f t="shared" si="0"/>
        <v>-22</v>
      </c>
      <c r="Y10" s="108"/>
      <c r="Z10" s="108"/>
      <c r="AA10" s="108"/>
      <c r="AB10" s="108"/>
    </row>
    <row r="11" spans="1:28" s="127" customFormat="1" ht="42" customHeight="1">
      <c r="A11" s="18">
        <v>5</v>
      </c>
      <c r="B11" s="19" t="s">
        <v>51</v>
      </c>
      <c r="C11" s="36">
        <v>3</v>
      </c>
      <c r="D11" s="41">
        <v>7142</v>
      </c>
      <c r="E11" s="10">
        <v>0</v>
      </c>
      <c r="F11" s="10">
        <v>39276.846299999997</v>
      </c>
      <c r="G11" s="10">
        <v>0</v>
      </c>
      <c r="H11" s="41">
        <v>0</v>
      </c>
      <c r="I11" s="41">
        <v>10325</v>
      </c>
      <c r="J11" s="10">
        <v>2900</v>
      </c>
      <c r="K11" s="10">
        <v>7425</v>
      </c>
      <c r="L11" s="10">
        <v>2750</v>
      </c>
      <c r="N11" s="128">
        <v>9900</v>
      </c>
      <c r="O11" s="104">
        <v>326</v>
      </c>
      <c r="P11" s="130">
        <v>220</v>
      </c>
      <c r="Q11" s="131">
        <v>10</v>
      </c>
      <c r="R11" s="132">
        <v>39356.758499999996</v>
      </c>
      <c r="S11" s="11">
        <v>40527</v>
      </c>
      <c r="T11" s="101">
        <v>450</v>
      </c>
      <c r="W11" s="11">
        <v>7142</v>
      </c>
      <c r="X11" s="41">
        <f t="shared" si="0"/>
        <v>0</v>
      </c>
      <c r="Y11" s="108"/>
      <c r="Z11" s="108"/>
      <c r="AA11" s="108"/>
      <c r="AB11" s="108"/>
    </row>
    <row r="12" spans="1:28" s="127" customFormat="1" ht="46.15" customHeight="1">
      <c r="A12" s="18">
        <v>6</v>
      </c>
      <c r="B12" s="19" t="s">
        <v>93</v>
      </c>
      <c r="C12" s="36">
        <v>1</v>
      </c>
      <c r="D12" s="41">
        <v>1364</v>
      </c>
      <c r="E12" s="10">
        <v>0</v>
      </c>
      <c r="F12" s="41">
        <v>5105.3087999999998</v>
      </c>
      <c r="G12" s="10">
        <v>0</v>
      </c>
      <c r="H12" s="41">
        <v>0</v>
      </c>
      <c r="I12" s="41">
        <v>2717</v>
      </c>
      <c r="J12" s="10">
        <v>770</v>
      </c>
      <c r="K12" s="41">
        <v>1947</v>
      </c>
      <c r="L12" s="10">
        <v>721</v>
      </c>
      <c r="N12" s="128">
        <f t="shared" ref="N12:N19" si="1">P12/Q12*O12</f>
        <v>990</v>
      </c>
      <c r="O12" s="11">
        <v>45</v>
      </c>
      <c r="P12" s="10">
        <v>220</v>
      </c>
      <c r="Q12" s="129">
        <v>10</v>
      </c>
      <c r="R12" s="41">
        <v>5115.695999999999</v>
      </c>
      <c r="S12" s="11">
        <v>5423</v>
      </c>
      <c r="W12" s="11">
        <v>1402</v>
      </c>
      <c r="X12" s="41">
        <f t="shared" si="0"/>
        <v>-38</v>
      </c>
      <c r="Y12" s="108"/>
      <c r="Z12" s="108"/>
      <c r="AA12" s="108"/>
      <c r="AB12" s="108"/>
    </row>
    <row r="13" spans="1:28" s="127" customFormat="1" ht="38.25">
      <c r="A13" s="18">
        <v>7</v>
      </c>
      <c r="B13" s="19" t="s">
        <v>19</v>
      </c>
      <c r="C13" s="36">
        <v>1</v>
      </c>
      <c r="D13" s="41">
        <v>2125</v>
      </c>
      <c r="E13" s="10">
        <v>0</v>
      </c>
      <c r="F13" s="41">
        <v>0</v>
      </c>
      <c r="G13" s="10">
        <v>0</v>
      </c>
      <c r="H13" s="41">
        <v>0</v>
      </c>
      <c r="I13" s="41">
        <v>2950</v>
      </c>
      <c r="J13" s="10">
        <v>800</v>
      </c>
      <c r="K13" s="10">
        <v>2150</v>
      </c>
      <c r="L13" s="10">
        <v>796</v>
      </c>
      <c r="N13" s="128">
        <f t="shared" si="1"/>
        <v>1980</v>
      </c>
      <c r="O13" s="11">
        <v>90</v>
      </c>
      <c r="P13" s="130">
        <v>220</v>
      </c>
      <c r="Q13" s="129">
        <v>10</v>
      </c>
      <c r="R13" s="41">
        <v>0</v>
      </c>
      <c r="S13" s="11">
        <v>0</v>
      </c>
      <c r="W13" s="11">
        <v>2125</v>
      </c>
      <c r="X13" s="41">
        <f t="shared" si="0"/>
        <v>0</v>
      </c>
      <c r="Y13" s="108"/>
      <c r="Z13" s="108"/>
      <c r="AA13" s="108"/>
      <c r="AB13" s="108"/>
    </row>
    <row r="14" spans="1:28" s="127" customFormat="1" ht="42.6" customHeight="1">
      <c r="A14" s="18">
        <v>8</v>
      </c>
      <c r="B14" s="19" t="s">
        <v>26</v>
      </c>
      <c r="C14" s="36">
        <v>1</v>
      </c>
      <c r="D14" s="41">
        <v>1459</v>
      </c>
      <c r="E14" s="10">
        <v>0</v>
      </c>
      <c r="F14" s="41">
        <v>5432.3528999999999</v>
      </c>
      <c r="G14" s="10">
        <v>0</v>
      </c>
      <c r="H14" s="41">
        <v>0</v>
      </c>
      <c r="I14" s="41">
        <v>2950</v>
      </c>
      <c r="J14" s="10">
        <v>800</v>
      </c>
      <c r="K14" s="10">
        <v>2150</v>
      </c>
      <c r="L14" s="10">
        <v>796</v>
      </c>
      <c r="N14" s="128">
        <f t="shared" si="1"/>
        <v>1210</v>
      </c>
      <c r="O14" s="11">
        <v>55</v>
      </c>
      <c r="P14" s="10">
        <v>220</v>
      </c>
      <c r="Q14" s="129">
        <v>10</v>
      </c>
      <c r="R14" s="41">
        <v>5443.4054999999998</v>
      </c>
      <c r="S14" s="11">
        <v>5574</v>
      </c>
      <c r="W14" s="11">
        <v>1650</v>
      </c>
      <c r="X14" s="41">
        <f t="shared" si="0"/>
        <v>-191</v>
      </c>
      <c r="Y14" s="108"/>
      <c r="Z14" s="108"/>
      <c r="AA14" s="108"/>
      <c r="AB14" s="108"/>
    </row>
    <row r="15" spans="1:28" s="127" customFormat="1" ht="42.6" customHeight="1">
      <c r="A15" s="18">
        <v>9</v>
      </c>
      <c r="B15" s="19" t="s">
        <v>124</v>
      </c>
      <c r="C15" s="36">
        <v>1</v>
      </c>
      <c r="D15" s="41">
        <v>616</v>
      </c>
      <c r="E15" s="10">
        <v>0</v>
      </c>
      <c r="F15" s="41">
        <v>1985.5616999999997</v>
      </c>
      <c r="G15" s="10">
        <v>0</v>
      </c>
      <c r="H15" s="41">
        <v>0</v>
      </c>
      <c r="I15" s="41">
        <v>1475</v>
      </c>
      <c r="J15" s="10">
        <v>400</v>
      </c>
      <c r="K15" s="10">
        <v>1075</v>
      </c>
      <c r="L15" s="10">
        <v>398</v>
      </c>
      <c r="N15" s="128">
        <f t="shared" si="1"/>
        <v>440</v>
      </c>
      <c r="O15" s="41">
        <v>20</v>
      </c>
      <c r="P15" s="10">
        <v>220</v>
      </c>
      <c r="Q15" s="129">
        <v>10</v>
      </c>
      <c r="R15" s="41">
        <v>1989.6014999999998</v>
      </c>
      <c r="S15" s="11">
        <v>2046</v>
      </c>
      <c r="W15" s="11">
        <v>616</v>
      </c>
      <c r="X15" s="41">
        <f t="shared" si="0"/>
        <v>0</v>
      </c>
      <c r="Y15" s="108"/>
      <c r="Z15" s="108"/>
      <c r="AA15" s="108"/>
      <c r="AB15" s="108"/>
    </row>
    <row r="16" spans="1:28" s="127" customFormat="1" ht="43.15" customHeight="1">
      <c r="A16" s="18">
        <v>10</v>
      </c>
      <c r="B16" s="19" t="s">
        <v>27</v>
      </c>
      <c r="C16" s="36">
        <v>1</v>
      </c>
      <c r="D16" s="41">
        <v>880</v>
      </c>
      <c r="E16" s="10">
        <v>0</v>
      </c>
      <c r="F16" s="41">
        <v>2996.4788999999996</v>
      </c>
      <c r="G16" s="10">
        <v>0</v>
      </c>
      <c r="H16" s="41">
        <v>0</v>
      </c>
      <c r="I16" s="41">
        <v>1475</v>
      </c>
      <c r="J16" s="10">
        <v>400</v>
      </c>
      <c r="K16" s="10">
        <v>1075</v>
      </c>
      <c r="L16" s="10">
        <v>398</v>
      </c>
      <c r="N16" s="128">
        <f t="shared" si="1"/>
        <v>770</v>
      </c>
      <c r="O16" s="11">
        <v>35</v>
      </c>
      <c r="P16" s="10">
        <v>220</v>
      </c>
      <c r="Q16" s="129">
        <v>10</v>
      </c>
      <c r="R16" s="41">
        <v>3002.5754999999995</v>
      </c>
      <c r="S16" s="11">
        <v>3111</v>
      </c>
      <c r="W16" s="11">
        <v>910</v>
      </c>
      <c r="X16" s="41">
        <f t="shared" si="0"/>
        <v>-30</v>
      </c>
      <c r="Y16" s="108"/>
      <c r="Z16" s="108"/>
      <c r="AA16" s="108"/>
      <c r="AB16" s="108"/>
    </row>
    <row r="17" spans="1:28" s="127" customFormat="1" ht="44.45" customHeight="1">
      <c r="A17" s="18">
        <v>11</v>
      </c>
      <c r="B17" s="19" t="s">
        <v>28</v>
      </c>
      <c r="C17" s="36">
        <v>1</v>
      </c>
      <c r="D17" s="41">
        <v>572</v>
      </c>
      <c r="E17" s="10">
        <v>0</v>
      </c>
      <c r="F17" s="41">
        <v>1711.0097999999998</v>
      </c>
      <c r="G17" s="10">
        <v>0</v>
      </c>
      <c r="H17" s="41">
        <v>0</v>
      </c>
      <c r="I17" s="41">
        <v>1475</v>
      </c>
      <c r="J17" s="10">
        <v>400</v>
      </c>
      <c r="K17" s="10">
        <v>1075</v>
      </c>
      <c r="L17" s="10">
        <v>398</v>
      </c>
      <c r="N17" s="128">
        <f t="shared" si="1"/>
        <v>440</v>
      </c>
      <c r="O17" s="11">
        <v>20</v>
      </c>
      <c r="P17" s="10">
        <v>220</v>
      </c>
      <c r="Q17" s="129">
        <v>10</v>
      </c>
      <c r="R17" s="41">
        <v>1714.491</v>
      </c>
      <c r="S17" s="11">
        <v>1787</v>
      </c>
      <c r="W17" s="11">
        <v>572</v>
      </c>
      <c r="X17" s="41">
        <f t="shared" si="0"/>
        <v>0</v>
      </c>
      <c r="Y17" s="108"/>
      <c r="Z17" s="108"/>
      <c r="AA17" s="108"/>
      <c r="AB17" s="108"/>
    </row>
    <row r="18" spans="1:28" s="127" customFormat="1" ht="44.45" customHeight="1">
      <c r="A18" s="18">
        <v>12</v>
      </c>
      <c r="B18" s="19" t="s">
        <v>29</v>
      </c>
      <c r="C18" s="36">
        <v>1</v>
      </c>
      <c r="D18" s="41">
        <v>990</v>
      </c>
      <c r="E18" s="10">
        <v>0</v>
      </c>
      <c r="F18" s="41">
        <v>7115.3471999999992</v>
      </c>
      <c r="G18" s="10">
        <v>0</v>
      </c>
      <c r="H18" s="41">
        <v>0</v>
      </c>
      <c r="I18" s="41">
        <v>1475</v>
      </c>
      <c r="J18" s="10">
        <v>400</v>
      </c>
      <c r="K18" s="10">
        <v>1075</v>
      </c>
      <c r="L18" s="10">
        <v>398</v>
      </c>
      <c r="N18" s="128">
        <f t="shared" si="1"/>
        <v>990</v>
      </c>
      <c r="O18" s="11">
        <v>45</v>
      </c>
      <c r="P18" s="10">
        <v>220</v>
      </c>
      <c r="Q18" s="129">
        <v>10</v>
      </c>
      <c r="R18" s="41">
        <v>7129.8239999999996</v>
      </c>
      <c r="S18" s="11">
        <v>7337</v>
      </c>
      <c r="W18" s="11">
        <v>1014</v>
      </c>
      <c r="X18" s="41">
        <f t="shared" si="0"/>
        <v>-24</v>
      </c>
      <c r="Y18" s="108"/>
      <c r="Z18" s="108"/>
      <c r="AA18" s="108"/>
      <c r="AB18" s="108"/>
    </row>
    <row r="19" spans="1:28" s="127" customFormat="1" ht="38.25">
      <c r="A19" s="18">
        <v>13</v>
      </c>
      <c r="B19" s="19" t="s">
        <v>30</v>
      </c>
      <c r="C19" s="36">
        <v>1</v>
      </c>
      <c r="D19" s="41">
        <v>572</v>
      </c>
      <c r="E19" s="10">
        <v>0</v>
      </c>
      <c r="F19" s="41">
        <v>3616.6535999999996</v>
      </c>
      <c r="G19" s="10">
        <v>0</v>
      </c>
      <c r="H19" s="41">
        <v>0</v>
      </c>
      <c r="I19" s="41">
        <v>1475</v>
      </c>
      <c r="J19" s="10">
        <v>400</v>
      </c>
      <c r="K19" s="10">
        <v>1075</v>
      </c>
      <c r="L19" s="10">
        <v>398</v>
      </c>
      <c r="N19" s="128">
        <f t="shared" si="1"/>
        <v>528</v>
      </c>
      <c r="O19" s="11">
        <v>24</v>
      </c>
      <c r="P19" s="10">
        <v>220</v>
      </c>
      <c r="Q19" s="129">
        <v>10</v>
      </c>
      <c r="R19" s="41">
        <v>3624.0119999999997</v>
      </c>
      <c r="S19" s="11">
        <v>3790</v>
      </c>
      <c r="W19" s="11">
        <v>581</v>
      </c>
      <c r="X19" s="41">
        <f t="shared" si="0"/>
        <v>-9</v>
      </c>
      <c r="Y19" s="108"/>
      <c r="Z19" s="108"/>
      <c r="AA19" s="108"/>
      <c r="AB19" s="108"/>
    </row>
    <row r="20" spans="1:28" s="127" customFormat="1" ht="38.25">
      <c r="A20" s="18">
        <v>14</v>
      </c>
      <c r="B20" s="19" t="s">
        <v>31</v>
      </c>
      <c r="C20" s="36">
        <v>2</v>
      </c>
      <c r="D20" s="41">
        <v>1408</v>
      </c>
      <c r="E20" s="10">
        <v>0</v>
      </c>
      <c r="F20" s="41">
        <v>10046.063399999999</v>
      </c>
      <c r="G20" s="10">
        <v>0</v>
      </c>
      <c r="H20" s="41">
        <v>0</v>
      </c>
      <c r="I20" s="41">
        <v>1475</v>
      </c>
      <c r="J20" s="10">
        <v>400</v>
      </c>
      <c r="K20" s="10">
        <v>1075</v>
      </c>
      <c r="L20" s="10">
        <v>398</v>
      </c>
      <c r="N20" s="128">
        <v>1408</v>
      </c>
      <c r="O20" s="11">
        <f>N20/22</f>
        <v>64</v>
      </c>
      <c r="P20" s="10">
        <v>220</v>
      </c>
      <c r="Q20" s="129">
        <v>10</v>
      </c>
      <c r="R20" s="41">
        <v>10066.502999999999</v>
      </c>
      <c r="S20" s="11">
        <v>10499</v>
      </c>
      <c r="W20" s="11">
        <v>1408</v>
      </c>
      <c r="X20" s="41">
        <f t="shared" si="0"/>
        <v>0</v>
      </c>
      <c r="Y20" s="108"/>
      <c r="Z20" s="108"/>
      <c r="AA20" s="108"/>
      <c r="AB20" s="108"/>
    </row>
    <row r="21" spans="1:28" s="127" customFormat="1" ht="44.25" customHeight="1">
      <c r="A21" s="18">
        <v>15</v>
      </c>
      <c r="B21" s="19" t="s">
        <v>20</v>
      </c>
      <c r="C21" s="36">
        <v>2</v>
      </c>
      <c r="D21" s="41">
        <v>1836</v>
      </c>
      <c r="E21" s="10">
        <v>0</v>
      </c>
      <c r="F21" s="41">
        <v>11639.703</v>
      </c>
      <c r="G21" s="10">
        <v>0</v>
      </c>
      <c r="H21" s="41">
        <v>0</v>
      </c>
      <c r="I21" s="41">
        <v>4900</v>
      </c>
      <c r="J21" s="10">
        <v>1400</v>
      </c>
      <c r="K21" s="10">
        <v>3500</v>
      </c>
      <c r="L21" s="10">
        <v>1296</v>
      </c>
      <c r="N21" s="128">
        <f t="shared" ref="N21:N33" si="2">P21/Q21*O21</f>
        <v>1980</v>
      </c>
      <c r="O21" s="11">
        <v>90</v>
      </c>
      <c r="P21" s="10">
        <v>220</v>
      </c>
      <c r="Q21" s="129">
        <v>10</v>
      </c>
      <c r="R21" s="41">
        <v>11663.385</v>
      </c>
      <c r="S21" s="11">
        <v>11895</v>
      </c>
      <c r="W21" s="11">
        <v>1936</v>
      </c>
      <c r="X21" s="41">
        <f t="shared" si="0"/>
        <v>-100</v>
      </c>
      <c r="Y21" s="108"/>
      <c r="Z21" s="108"/>
      <c r="AA21" s="108"/>
      <c r="AB21" s="108"/>
    </row>
    <row r="22" spans="1:28" s="127" customFormat="1" ht="38.25">
      <c r="A22" s="18">
        <v>16</v>
      </c>
      <c r="B22" s="19" t="s">
        <v>21</v>
      </c>
      <c r="C22" s="36">
        <v>2</v>
      </c>
      <c r="D22" s="41">
        <v>1122</v>
      </c>
      <c r="E22" s="10">
        <v>0</v>
      </c>
      <c r="F22" s="41">
        <v>11901.869099999998</v>
      </c>
      <c r="G22" s="10">
        <v>0</v>
      </c>
      <c r="H22" s="41">
        <v>0</v>
      </c>
      <c r="I22" s="41">
        <v>5900</v>
      </c>
      <c r="J22" s="10">
        <v>1600</v>
      </c>
      <c r="K22" s="10">
        <v>4300</v>
      </c>
      <c r="L22" s="10">
        <v>1593</v>
      </c>
      <c r="N22" s="128">
        <f t="shared" si="2"/>
        <v>1430</v>
      </c>
      <c r="O22" s="133">
        <v>65</v>
      </c>
      <c r="P22" s="10">
        <v>220</v>
      </c>
      <c r="Q22" s="129">
        <v>10</v>
      </c>
      <c r="R22" s="41">
        <v>11926.084499999999</v>
      </c>
      <c r="S22" s="11">
        <v>12245</v>
      </c>
      <c r="W22" s="11">
        <v>1122</v>
      </c>
      <c r="X22" s="41">
        <f t="shared" si="0"/>
        <v>0</v>
      </c>
      <c r="Y22" s="108"/>
      <c r="Z22" s="108"/>
      <c r="AA22" s="108"/>
      <c r="AB22" s="108"/>
    </row>
    <row r="23" spans="1:28" s="127" customFormat="1" ht="44.45" customHeight="1">
      <c r="A23" s="18">
        <v>17</v>
      </c>
      <c r="B23" s="19" t="s">
        <v>22</v>
      </c>
      <c r="C23" s="36">
        <v>2</v>
      </c>
      <c r="D23" s="41">
        <v>3420</v>
      </c>
      <c r="E23" s="10">
        <v>0</v>
      </c>
      <c r="F23" s="41">
        <v>25897.528199999997</v>
      </c>
      <c r="G23" s="10">
        <v>0</v>
      </c>
      <c r="H23" s="41">
        <v>0</v>
      </c>
      <c r="I23" s="41">
        <v>7375</v>
      </c>
      <c r="J23" s="10">
        <v>2100</v>
      </c>
      <c r="K23" s="10">
        <v>5275</v>
      </c>
      <c r="L23" s="10">
        <v>1954</v>
      </c>
      <c r="N23" s="128">
        <f t="shared" si="2"/>
        <v>3520</v>
      </c>
      <c r="O23" s="41">
        <v>160</v>
      </c>
      <c r="P23" s="10">
        <v>220</v>
      </c>
      <c r="Q23" s="129">
        <v>10</v>
      </c>
      <c r="R23" s="41">
        <v>25950.218999999997</v>
      </c>
      <c r="S23" s="11">
        <v>26648</v>
      </c>
      <c r="W23" s="11">
        <v>3420</v>
      </c>
      <c r="X23" s="41">
        <f t="shared" si="0"/>
        <v>0</v>
      </c>
      <c r="Y23" s="108"/>
      <c r="Z23" s="108"/>
      <c r="AA23" s="108"/>
      <c r="AB23" s="108"/>
    </row>
    <row r="24" spans="1:28" s="127" customFormat="1" ht="46.15" customHeight="1">
      <c r="A24" s="18">
        <v>18</v>
      </c>
      <c r="B24" s="19" t="s">
        <v>32</v>
      </c>
      <c r="C24" s="36">
        <v>1</v>
      </c>
      <c r="D24" s="41">
        <v>1120</v>
      </c>
      <c r="E24" s="10">
        <v>0</v>
      </c>
      <c r="F24" s="41">
        <v>6374.2635</v>
      </c>
      <c r="G24" s="10">
        <v>0</v>
      </c>
      <c r="H24" s="41">
        <v>0</v>
      </c>
      <c r="I24" s="41">
        <v>1475</v>
      </c>
      <c r="J24" s="10">
        <v>400</v>
      </c>
      <c r="K24" s="10">
        <v>1075</v>
      </c>
      <c r="L24" s="10">
        <v>398</v>
      </c>
      <c r="N24" s="128">
        <f t="shared" si="2"/>
        <v>880</v>
      </c>
      <c r="O24" s="11">
        <v>40</v>
      </c>
      <c r="P24" s="10">
        <v>220</v>
      </c>
      <c r="Q24" s="129">
        <v>10</v>
      </c>
      <c r="R24" s="41">
        <v>6387.2325000000001</v>
      </c>
      <c r="S24" s="11">
        <v>6415</v>
      </c>
      <c r="W24" s="11">
        <v>1122</v>
      </c>
      <c r="X24" s="41">
        <f t="shared" si="0"/>
        <v>-2</v>
      </c>
      <c r="Y24" s="108"/>
      <c r="Z24" s="108"/>
      <c r="AA24" s="108"/>
      <c r="AB24" s="108"/>
    </row>
    <row r="25" spans="1:28" s="127" customFormat="1" ht="54" customHeight="1">
      <c r="A25" s="18">
        <v>19</v>
      </c>
      <c r="B25" s="19" t="s">
        <v>8</v>
      </c>
      <c r="C25" s="36">
        <v>3</v>
      </c>
      <c r="D25" s="10">
        <v>2210</v>
      </c>
      <c r="E25" s="10">
        <v>0</v>
      </c>
      <c r="F25" s="41"/>
      <c r="G25" s="41">
        <v>0</v>
      </c>
      <c r="H25" s="10">
        <v>0</v>
      </c>
      <c r="I25" s="10">
        <v>2950</v>
      </c>
      <c r="J25" s="10">
        <v>800</v>
      </c>
      <c r="K25" s="10">
        <v>2150</v>
      </c>
      <c r="L25" s="10">
        <v>796</v>
      </c>
      <c r="N25" s="128">
        <f t="shared" si="2"/>
        <v>1760</v>
      </c>
      <c r="O25" s="11">
        <v>80</v>
      </c>
      <c r="P25" s="10">
        <v>220</v>
      </c>
      <c r="Q25" s="129">
        <v>10</v>
      </c>
      <c r="R25" s="41"/>
      <c r="S25" s="11"/>
      <c r="W25" s="11">
        <v>2086</v>
      </c>
      <c r="X25" s="41">
        <f t="shared" si="0"/>
        <v>124</v>
      </c>
      <c r="Y25" s="108"/>
      <c r="Z25" s="108"/>
      <c r="AA25" s="108"/>
      <c r="AB25" s="108"/>
    </row>
    <row r="26" spans="1:28" s="127" customFormat="1" ht="48.6" customHeight="1">
      <c r="A26" s="18">
        <v>20</v>
      </c>
      <c r="B26" s="19" t="s">
        <v>50</v>
      </c>
      <c r="C26" s="36">
        <v>2</v>
      </c>
      <c r="D26" s="10">
        <v>2600</v>
      </c>
      <c r="E26" s="10">
        <v>0</v>
      </c>
      <c r="F26" s="41"/>
      <c r="G26" s="41">
        <v>0</v>
      </c>
      <c r="H26" s="10">
        <v>0</v>
      </c>
      <c r="I26" s="10">
        <v>2950</v>
      </c>
      <c r="J26" s="10">
        <v>800</v>
      </c>
      <c r="K26" s="10">
        <v>2150</v>
      </c>
      <c r="L26" s="10">
        <v>796</v>
      </c>
      <c r="N26" s="128">
        <f t="shared" si="2"/>
        <v>1870</v>
      </c>
      <c r="O26" s="11">
        <v>85</v>
      </c>
      <c r="P26" s="10">
        <v>220</v>
      </c>
      <c r="Q26" s="129">
        <v>10</v>
      </c>
      <c r="R26" s="41"/>
      <c r="S26" s="11"/>
      <c r="W26" s="10">
        <v>2364</v>
      </c>
      <c r="X26" s="41">
        <f t="shared" si="0"/>
        <v>236</v>
      </c>
      <c r="Z26" s="108"/>
      <c r="AA26" s="108"/>
      <c r="AB26" s="11" t="s">
        <v>159</v>
      </c>
    </row>
    <row r="27" spans="1:28" s="127" customFormat="1" ht="38.25">
      <c r="A27" s="18">
        <v>21</v>
      </c>
      <c r="B27" s="19" t="s">
        <v>61</v>
      </c>
      <c r="C27" s="36">
        <v>2</v>
      </c>
      <c r="D27" s="10">
        <v>2533</v>
      </c>
      <c r="E27" s="10">
        <v>0</v>
      </c>
      <c r="F27" s="41"/>
      <c r="G27" s="41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N27" s="128">
        <f t="shared" si="2"/>
        <v>2420</v>
      </c>
      <c r="O27" s="11">
        <v>110</v>
      </c>
      <c r="P27" s="10">
        <v>220</v>
      </c>
      <c r="Q27" s="129">
        <v>10</v>
      </c>
      <c r="R27" s="41"/>
      <c r="S27" s="11"/>
      <c r="W27" s="10">
        <v>2533</v>
      </c>
      <c r="X27" s="41">
        <f t="shared" si="0"/>
        <v>0</v>
      </c>
      <c r="Y27" s="108"/>
      <c r="Z27" s="137"/>
      <c r="AA27" s="108"/>
      <c r="AB27" s="108"/>
    </row>
    <row r="28" spans="1:28" s="127" customFormat="1" ht="38.25">
      <c r="A28" s="18">
        <v>22</v>
      </c>
      <c r="B28" s="19" t="s">
        <v>144</v>
      </c>
      <c r="C28" s="36">
        <v>3</v>
      </c>
      <c r="D28" s="10">
        <v>2535</v>
      </c>
      <c r="E28" s="10">
        <v>0</v>
      </c>
      <c r="F28" s="41"/>
      <c r="G28" s="41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N28" s="128">
        <f t="shared" si="2"/>
        <v>2200</v>
      </c>
      <c r="O28" s="11">
        <v>100</v>
      </c>
      <c r="P28" s="10">
        <v>220</v>
      </c>
      <c r="Q28" s="129">
        <v>10</v>
      </c>
      <c r="R28" s="41"/>
      <c r="S28" s="11"/>
      <c r="W28" s="11">
        <v>2535</v>
      </c>
      <c r="X28" s="41">
        <f t="shared" si="0"/>
        <v>0</v>
      </c>
      <c r="Y28" s="108"/>
      <c r="Z28" s="108"/>
      <c r="AA28" s="108"/>
      <c r="AB28" s="108"/>
    </row>
    <row r="29" spans="1:28" s="127" customFormat="1" ht="38.25">
      <c r="A29" s="18">
        <v>23</v>
      </c>
      <c r="B29" s="19" t="s">
        <v>10</v>
      </c>
      <c r="C29" s="36">
        <v>3</v>
      </c>
      <c r="D29" s="10">
        <v>3304</v>
      </c>
      <c r="E29" s="10">
        <v>0</v>
      </c>
      <c r="F29" s="41"/>
      <c r="G29" s="41">
        <v>0</v>
      </c>
      <c r="H29" s="10">
        <v>0</v>
      </c>
      <c r="I29" s="10">
        <v>5900</v>
      </c>
      <c r="J29" s="10">
        <v>1600</v>
      </c>
      <c r="K29" s="10">
        <v>4300</v>
      </c>
      <c r="L29" s="10">
        <v>1593</v>
      </c>
      <c r="N29" s="128">
        <f t="shared" si="2"/>
        <v>2640</v>
      </c>
      <c r="O29" s="11">
        <v>120</v>
      </c>
      <c r="P29" s="10">
        <v>220</v>
      </c>
      <c r="Q29" s="129">
        <v>10</v>
      </c>
      <c r="R29" s="41"/>
      <c r="S29" s="11"/>
      <c r="W29" s="11">
        <v>3304</v>
      </c>
      <c r="X29" s="41">
        <f t="shared" si="0"/>
        <v>0</v>
      </c>
      <c r="Y29" s="108"/>
      <c r="Z29" s="108"/>
      <c r="AA29" s="108"/>
      <c r="AB29" s="108"/>
    </row>
    <row r="30" spans="1:28" s="127" customFormat="1" ht="45.6" customHeight="1">
      <c r="A30" s="18">
        <v>24</v>
      </c>
      <c r="B30" s="19" t="s">
        <v>94</v>
      </c>
      <c r="C30" s="36">
        <v>2</v>
      </c>
      <c r="D30" s="10">
        <v>1906</v>
      </c>
      <c r="E30" s="11">
        <v>0</v>
      </c>
      <c r="F30" s="41"/>
      <c r="G30" s="41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N30" s="128">
        <v>2300</v>
      </c>
      <c r="O30" s="11">
        <v>90</v>
      </c>
      <c r="P30" s="10">
        <v>220</v>
      </c>
      <c r="Q30" s="134">
        <v>10</v>
      </c>
      <c r="R30" s="41"/>
      <c r="S30" s="11"/>
      <c r="W30" s="11">
        <v>1906</v>
      </c>
      <c r="X30" s="41">
        <f t="shared" si="0"/>
        <v>0</v>
      </c>
      <c r="Y30" s="108"/>
      <c r="Z30" s="108"/>
      <c r="AA30" s="108"/>
      <c r="AB30" s="108"/>
    </row>
    <row r="31" spans="1:28" s="127" customFormat="1" ht="43.5" customHeight="1">
      <c r="A31" s="18">
        <v>25</v>
      </c>
      <c r="B31" s="19" t="s">
        <v>92</v>
      </c>
      <c r="C31" s="36">
        <v>2</v>
      </c>
      <c r="D31" s="10">
        <v>330</v>
      </c>
      <c r="E31" s="11">
        <v>0</v>
      </c>
      <c r="F31" s="41"/>
      <c r="G31" s="41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N31" s="128">
        <f t="shared" si="2"/>
        <v>990</v>
      </c>
      <c r="O31" s="11">
        <v>45</v>
      </c>
      <c r="P31" s="10">
        <v>220</v>
      </c>
      <c r="Q31" s="129">
        <v>10</v>
      </c>
      <c r="R31" s="41"/>
      <c r="S31" s="11"/>
      <c r="W31" s="11">
        <v>315</v>
      </c>
      <c r="X31" s="41">
        <f t="shared" si="0"/>
        <v>15</v>
      </c>
      <c r="Y31" s="108"/>
      <c r="Z31" s="137"/>
      <c r="AA31" s="108"/>
      <c r="AB31" s="108"/>
    </row>
    <row r="32" spans="1:28" s="127" customFormat="1" ht="37.5" customHeight="1">
      <c r="A32" s="18">
        <v>26</v>
      </c>
      <c r="B32" s="19" t="s">
        <v>12</v>
      </c>
      <c r="C32" s="36">
        <v>2</v>
      </c>
      <c r="D32" s="10">
        <v>858</v>
      </c>
      <c r="E32" s="11">
        <v>0</v>
      </c>
      <c r="F32" s="41"/>
      <c r="G32" s="41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N32" s="128">
        <f t="shared" si="2"/>
        <v>770</v>
      </c>
      <c r="O32" s="11">
        <v>35</v>
      </c>
      <c r="P32" s="10">
        <v>220</v>
      </c>
      <c r="Q32" s="129">
        <v>10</v>
      </c>
      <c r="R32" s="41"/>
      <c r="S32" s="11"/>
      <c r="W32" s="11">
        <v>858</v>
      </c>
      <c r="X32" s="41">
        <f t="shared" si="0"/>
        <v>0</v>
      </c>
      <c r="Y32" s="108"/>
      <c r="Z32" s="108"/>
      <c r="AA32" s="108"/>
      <c r="AB32" s="108"/>
    </row>
    <row r="33" spans="1:28" s="127" customFormat="1" ht="42" customHeight="1">
      <c r="A33" s="18">
        <v>27</v>
      </c>
      <c r="B33" s="19" t="s">
        <v>13</v>
      </c>
      <c r="C33" s="36">
        <v>2</v>
      </c>
      <c r="D33" s="10">
        <v>858</v>
      </c>
      <c r="E33" s="11">
        <v>0</v>
      </c>
      <c r="F33" s="41"/>
      <c r="G33" s="41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N33" s="128">
        <f t="shared" si="2"/>
        <v>770</v>
      </c>
      <c r="O33" s="11">
        <v>35</v>
      </c>
      <c r="P33" s="10">
        <v>220</v>
      </c>
      <c r="Q33" s="129">
        <v>10</v>
      </c>
      <c r="R33" s="41"/>
      <c r="S33" s="11"/>
      <c r="W33" s="11">
        <v>858</v>
      </c>
      <c r="X33" s="41">
        <f t="shared" si="0"/>
        <v>0</v>
      </c>
      <c r="Y33" s="108"/>
      <c r="Z33" s="137"/>
      <c r="AA33" s="108"/>
      <c r="AB33" s="108"/>
    </row>
    <row r="34" spans="1:28" s="127" customFormat="1" ht="42.75" hidden="1" customHeight="1">
      <c r="A34" s="18">
        <v>28</v>
      </c>
      <c r="B34" s="19" t="s">
        <v>75</v>
      </c>
      <c r="C34" s="36">
        <v>1</v>
      </c>
      <c r="D34" s="11">
        <v>0</v>
      </c>
      <c r="E34" s="11">
        <v>0</v>
      </c>
      <c r="F34" s="41"/>
      <c r="G34" s="10">
        <v>0</v>
      </c>
      <c r="H34" s="11">
        <v>0</v>
      </c>
      <c r="I34" s="41">
        <v>0</v>
      </c>
      <c r="J34" s="10">
        <v>0</v>
      </c>
      <c r="K34" s="10">
        <v>0</v>
      </c>
      <c r="L34" s="10">
        <v>0</v>
      </c>
      <c r="N34" s="128">
        <v>0</v>
      </c>
      <c r="O34" s="11">
        <v>0</v>
      </c>
      <c r="P34" s="10">
        <v>0</v>
      </c>
      <c r="Q34" s="129">
        <v>0</v>
      </c>
      <c r="R34" s="41"/>
      <c r="S34" s="11"/>
      <c r="W34" s="11">
        <v>0</v>
      </c>
      <c r="X34" s="41">
        <f t="shared" si="0"/>
        <v>0</v>
      </c>
      <c r="Y34" s="108"/>
      <c r="Z34" s="108"/>
      <c r="AA34" s="108"/>
      <c r="AB34" s="108"/>
    </row>
    <row r="35" spans="1:28" s="127" customFormat="1" ht="38.25" hidden="1">
      <c r="A35" s="18">
        <v>29</v>
      </c>
      <c r="B35" s="19" t="s">
        <v>17</v>
      </c>
      <c r="C35" s="36">
        <v>1</v>
      </c>
      <c r="D35" s="11">
        <v>0</v>
      </c>
      <c r="E35" s="11">
        <v>0</v>
      </c>
      <c r="F35" s="41">
        <v>134090</v>
      </c>
      <c r="G35" s="10">
        <v>0</v>
      </c>
      <c r="H35" s="11">
        <v>0</v>
      </c>
      <c r="I35" s="11">
        <v>0</v>
      </c>
      <c r="J35" s="10">
        <v>0</v>
      </c>
      <c r="K35" s="10">
        <v>0</v>
      </c>
      <c r="L35" s="10">
        <v>0</v>
      </c>
      <c r="N35" s="128">
        <v>0</v>
      </c>
      <c r="O35" s="11">
        <v>0</v>
      </c>
      <c r="P35" s="10">
        <v>0</v>
      </c>
      <c r="Q35" s="129">
        <v>0</v>
      </c>
      <c r="R35" s="41">
        <v>133181</v>
      </c>
      <c r="S35" s="11">
        <v>137035</v>
      </c>
      <c r="T35" s="127">
        <f>S35*0.98</f>
        <v>134294.29999999999</v>
      </c>
      <c r="W35" s="11">
        <v>0</v>
      </c>
      <c r="X35" s="41">
        <f t="shared" si="0"/>
        <v>0</v>
      </c>
      <c r="Y35" s="108"/>
      <c r="Z35" s="108"/>
      <c r="AA35" s="108"/>
      <c r="AB35" s="108"/>
    </row>
    <row r="36" spans="1:28" s="127" customFormat="1" ht="71.45" customHeight="1">
      <c r="A36" s="18">
        <v>30</v>
      </c>
      <c r="B36" s="19" t="s">
        <v>147</v>
      </c>
      <c r="C36" s="36">
        <v>3</v>
      </c>
      <c r="D36" s="41">
        <v>644</v>
      </c>
      <c r="E36" s="11">
        <v>0</v>
      </c>
      <c r="F36" s="41"/>
      <c r="G36" s="10">
        <v>0</v>
      </c>
      <c r="H36" s="41">
        <v>0</v>
      </c>
      <c r="I36" s="41">
        <v>0</v>
      </c>
      <c r="J36" s="10">
        <v>0</v>
      </c>
      <c r="K36" s="10">
        <v>0</v>
      </c>
      <c r="L36" s="10">
        <v>0</v>
      </c>
      <c r="N36" s="128">
        <f>P36/Q36*O36</f>
        <v>660</v>
      </c>
      <c r="O36" s="41">
        <v>30</v>
      </c>
      <c r="P36" s="10">
        <v>220</v>
      </c>
      <c r="Q36" s="129">
        <v>10</v>
      </c>
      <c r="R36" s="41"/>
      <c r="S36" s="11"/>
      <c r="W36" s="11">
        <v>644</v>
      </c>
      <c r="X36" s="41">
        <f t="shared" si="0"/>
        <v>0</v>
      </c>
      <c r="Y36" s="108"/>
      <c r="Z36" s="108"/>
      <c r="AA36" s="108"/>
      <c r="AB36" s="108"/>
    </row>
    <row r="37" spans="1:28" s="127" customFormat="1" ht="59.45" customHeight="1">
      <c r="A37" s="18">
        <v>31</v>
      </c>
      <c r="B37" s="19" t="s">
        <v>104</v>
      </c>
      <c r="C37" s="36">
        <v>2</v>
      </c>
      <c r="D37" s="41">
        <v>3200</v>
      </c>
      <c r="E37" s="11">
        <v>0</v>
      </c>
      <c r="F37" s="41"/>
      <c r="G37" s="10">
        <v>0</v>
      </c>
      <c r="H37" s="41">
        <v>0</v>
      </c>
      <c r="I37" s="41">
        <v>0</v>
      </c>
      <c r="J37" s="11">
        <v>0</v>
      </c>
      <c r="K37" s="11">
        <v>0</v>
      </c>
      <c r="L37" s="10">
        <v>0</v>
      </c>
      <c r="N37" s="128">
        <v>2933</v>
      </c>
      <c r="O37" s="11">
        <v>200</v>
      </c>
      <c r="P37" s="10">
        <v>220</v>
      </c>
      <c r="Q37" s="129">
        <v>15</v>
      </c>
      <c r="R37" s="41"/>
      <c r="S37" s="11"/>
      <c r="W37" s="11">
        <v>3100</v>
      </c>
      <c r="X37" s="41">
        <f t="shared" si="0"/>
        <v>100</v>
      </c>
      <c r="Y37" s="108"/>
      <c r="Z37" s="108"/>
      <c r="AA37" s="108"/>
      <c r="AB37" s="108"/>
    </row>
    <row r="38" spans="1:28" s="127" customFormat="1" ht="38.25">
      <c r="A38" s="18">
        <v>32</v>
      </c>
      <c r="B38" s="19" t="s">
        <v>33</v>
      </c>
      <c r="C38" s="36">
        <v>3</v>
      </c>
      <c r="D38" s="41">
        <v>1442</v>
      </c>
      <c r="E38" s="11">
        <v>0</v>
      </c>
      <c r="F38" s="41">
        <v>1200</v>
      </c>
      <c r="G38" s="10">
        <v>0</v>
      </c>
      <c r="H38" s="41">
        <v>0</v>
      </c>
      <c r="I38" s="41">
        <v>967</v>
      </c>
      <c r="J38" s="10">
        <v>967</v>
      </c>
      <c r="K38" s="10">
        <v>0</v>
      </c>
      <c r="L38" s="10">
        <v>0</v>
      </c>
      <c r="N38" s="135">
        <v>856</v>
      </c>
      <c r="O38" s="11">
        <v>27</v>
      </c>
      <c r="P38" s="10">
        <v>220</v>
      </c>
      <c r="Q38" s="129">
        <v>10</v>
      </c>
      <c r="R38" s="41">
        <v>1200</v>
      </c>
      <c r="S38" s="11"/>
      <c r="W38" s="11">
        <v>1442</v>
      </c>
      <c r="X38" s="41">
        <f t="shared" si="0"/>
        <v>0</v>
      </c>
      <c r="Y38" s="108"/>
      <c r="Z38" s="108"/>
      <c r="AA38" s="108"/>
      <c r="AB38" s="108"/>
    </row>
    <row r="39" spans="1:28" s="127" customFormat="1" ht="42.75" customHeight="1">
      <c r="A39" s="18">
        <v>33</v>
      </c>
      <c r="B39" s="19" t="s">
        <v>35</v>
      </c>
      <c r="C39" s="36">
        <v>2</v>
      </c>
      <c r="D39" s="41">
        <v>1122</v>
      </c>
      <c r="E39" s="11">
        <v>0</v>
      </c>
      <c r="F39" s="41"/>
      <c r="G39" s="10">
        <v>0</v>
      </c>
      <c r="H39" s="41">
        <v>0</v>
      </c>
      <c r="I39" s="41">
        <v>0</v>
      </c>
      <c r="J39" s="11">
        <v>0</v>
      </c>
      <c r="K39" s="11">
        <v>0</v>
      </c>
      <c r="L39" s="10">
        <v>0</v>
      </c>
      <c r="N39" s="128">
        <v>990</v>
      </c>
      <c r="O39" s="11">
        <v>45</v>
      </c>
      <c r="P39" s="10">
        <v>220</v>
      </c>
      <c r="Q39" s="129">
        <v>10</v>
      </c>
      <c r="S39" s="11"/>
      <c r="W39" s="11">
        <v>1122</v>
      </c>
      <c r="X39" s="41">
        <f t="shared" si="0"/>
        <v>0</v>
      </c>
      <c r="Y39" s="108"/>
      <c r="Z39" s="108"/>
      <c r="AA39" s="108"/>
      <c r="AB39" s="108"/>
    </row>
    <row r="40" spans="1:28" s="127" customFormat="1" ht="54" customHeight="1">
      <c r="A40" s="18">
        <v>34</v>
      </c>
      <c r="B40" s="19" t="s">
        <v>54</v>
      </c>
      <c r="C40" s="36">
        <v>3</v>
      </c>
      <c r="D40" s="10">
        <v>0</v>
      </c>
      <c r="E40" s="11">
        <v>0</v>
      </c>
      <c r="F40" s="41"/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N40" s="128">
        <v>0</v>
      </c>
      <c r="O40" s="11">
        <v>0</v>
      </c>
      <c r="P40" s="10">
        <v>0</v>
      </c>
      <c r="Q40" s="129">
        <v>0</v>
      </c>
      <c r="R40" s="41"/>
      <c r="S40" s="11"/>
      <c r="W40" s="11">
        <v>0</v>
      </c>
      <c r="X40" s="41">
        <f t="shared" si="0"/>
        <v>0</v>
      </c>
      <c r="Y40" s="108"/>
      <c r="Z40" s="108"/>
      <c r="AA40" s="108"/>
      <c r="AB40" s="108"/>
    </row>
    <row r="41" spans="1:28" s="127" customFormat="1" ht="61.15" customHeight="1">
      <c r="A41" s="18">
        <v>35</v>
      </c>
      <c r="B41" s="19" t="s">
        <v>55</v>
      </c>
      <c r="C41" s="36">
        <v>3</v>
      </c>
      <c r="D41" s="41">
        <v>4256</v>
      </c>
      <c r="E41" s="10">
        <v>8350</v>
      </c>
      <c r="F41" s="41"/>
      <c r="G41" s="10">
        <v>0</v>
      </c>
      <c r="H41" s="41">
        <v>0</v>
      </c>
      <c r="I41" s="41">
        <v>0</v>
      </c>
      <c r="J41" s="10">
        <v>0</v>
      </c>
      <c r="K41" s="10">
        <v>0</v>
      </c>
      <c r="L41" s="10">
        <v>0</v>
      </c>
      <c r="N41" s="128">
        <v>4300</v>
      </c>
      <c r="O41" s="11">
        <v>195</v>
      </c>
      <c r="P41" s="10"/>
      <c r="Q41" s="129"/>
      <c r="R41" s="41"/>
      <c r="S41" s="11"/>
      <c r="W41" s="11">
        <v>4256</v>
      </c>
      <c r="X41" s="41">
        <f t="shared" si="0"/>
        <v>0</v>
      </c>
      <c r="Y41" s="108"/>
      <c r="Z41" s="108"/>
      <c r="AA41" s="108"/>
      <c r="AB41" s="108"/>
    </row>
    <row r="42" spans="1:28" s="127" customFormat="1" ht="55.5" customHeight="1">
      <c r="A42" s="18">
        <v>36</v>
      </c>
      <c r="B42" s="19" t="s">
        <v>105</v>
      </c>
      <c r="C42" s="36">
        <v>2</v>
      </c>
      <c r="D42" s="41">
        <f>0+660</f>
        <v>660</v>
      </c>
      <c r="E42" s="11">
        <v>0</v>
      </c>
      <c r="F42" s="41"/>
      <c r="G42" s="10">
        <v>835</v>
      </c>
      <c r="H42" s="10">
        <v>0</v>
      </c>
      <c r="I42" s="10">
        <v>30863</v>
      </c>
      <c r="J42" s="10">
        <v>8766</v>
      </c>
      <c r="K42" s="10">
        <v>22097</v>
      </c>
      <c r="L42" s="10">
        <v>8184</v>
      </c>
      <c r="M42" s="127">
        <f>K42/L42</f>
        <v>2.7000244379276639</v>
      </c>
      <c r="N42" s="128">
        <f>P42/Q42*O42</f>
        <v>660</v>
      </c>
      <c r="O42" s="11">
        <v>30</v>
      </c>
      <c r="P42" s="10">
        <v>220</v>
      </c>
      <c r="Q42" s="129">
        <v>10</v>
      </c>
      <c r="R42" s="41"/>
      <c r="S42" s="11"/>
      <c r="W42" s="11">
        <v>660</v>
      </c>
      <c r="X42" s="41">
        <f t="shared" si="0"/>
        <v>0</v>
      </c>
      <c r="Y42" s="108"/>
      <c r="Z42" s="108"/>
      <c r="AA42" s="108"/>
      <c r="AB42" s="108"/>
    </row>
    <row r="43" spans="1:28" s="127" customFormat="1" ht="53.25" hidden="1" customHeight="1">
      <c r="A43" s="18">
        <v>37</v>
      </c>
      <c r="B43" s="19" t="s">
        <v>36</v>
      </c>
      <c r="C43" s="36">
        <v>2</v>
      </c>
      <c r="D43" s="11">
        <v>0</v>
      </c>
      <c r="E43" s="10">
        <v>0</v>
      </c>
      <c r="F43" s="41"/>
      <c r="G43" s="10">
        <v>1706</v>
      </c>
      <c r="H43" s="10">
        <v>568</v>
      </c>
      <c r="I43" s="10">
        <v>190981</v>
      </c>
      <c r="J43" s="10">
        <v>116322</v>
      </c>
      <c r="K43" s="10">
        <v>74659</v>
      </c>
      <c r="L43" s="10">
        <v>24887</v>
      </c>
      <c r="M43" s="127">
        <f>K43/L43</f>
        <v>2.9999196367581469</v>
      </c>
      <c r="N43" s="128"/>
      <c r="O43" s="11"/>
      <c r="P43" s="10"/>
      <c r="Q43" s="129"/>
      <c r="R43" s="41"/>
      <c r="S43" s="11"/>
      <c r="W43" s="11"/>
      <c r="X43" s="41">
        <f t="shared" si="0"/>
        <v>0</v>
      </c>
      <c r="Y43" s="108"/>
      <c r="Z43" s="108"/>
      <c r="AA43" s="108"/>
      <c r="AB43" s="108"/>
    </row>
    <row r="44" spans="1:28" s="127" customFormat="1" ht="51" hidden="1">
      <c r="A44" s="18">
        <v>38</v>
      </c>
      <c r="B44" s="19" t="s">
        <v>60</v>
      </c>
      <c r="C44" s="36">
        <v>2</v>
      </c>
      <c r="D44" s="11">
        <v>0</v>
      </c>
      <c r="E44" s="11">
        <v>0</v>
      </c>
      <c r="F44" s="41">
        <v>0</v>
      </c>
      <c r="G44" s="10">
        <v>4746</v>
      </c>
      <c r="H44" s="10">
        <v>2758</v>
      </c>
      <c r="I44" s="10">
        <v>249595</v>
      </c>
      <c r="J44" s="10">
        <v>70000</v>
      </c>
      <c r="K44" s="10">
        <v>179595</v>
      </c>
      <c r="L44" s="10">
        <v>85521</v>
      </c>
      <c r="M44" s="127">
        <f>K44/L44</f>
        <v>2.1000105237310134</v>
      </c>
      <c r="N44" s="128"/>
      <c r="O44" s="11"/>
      <c r="P44" s="10"/>
      <c r="Q44" s="129"/>
      <c r="R44" s="41"/>
      <c r="S44" s="11"/>
      <c r="W44" s="11"/>
      <c r="X44" s="41">
        <f t="shared" si="0"/>
        <v>0</v>
      </c>
      <c r="Y44" s="108"/>
      <c r="Z44" s="108"/>
      <c r="AA44" s="108"/>
      <c r="AB44" s="108"/>
    </row>
    <row r="45" spans="1:28" s="127" customFormat="1" ht="38.25" hidden="1">
      <c r="A45" s="18">
        <v>39</v>
      </c>
      <c r="B45" s="19" t="s">
        <v>59</v>
      </c>
      <c r="C45" s="36">
        <v>2</v>
      </c>
      <c r="D45" s="11">
        <v>0</v>
      </c>
      <c r="E45" s="11">
        <v>0</v>
      </c>
      <c r="F45" s="41"/>
      <c r="G45" s="10">
        <v>7963</v>
      </c>
      <c r="H45" s="10">
        <v>880</v>
      </c>
      <c r="I45" s="10">
        <v>113250</v>
      </c>
      <c r="J45" s="10">
        <v>62650</v>
      </c>
      <c r="K45" s="10">
        <v>50600</v>
      </c>
      <c r="L45" s="10">
        <v>23000</v>
      </c>
      <c r="M45" s="127">
        <f>K45/L45</f>
        <v>2.2000000000000002</v>
      </c>
      <c r="N45" s="128"/>
      <c r="O45" s="11"/>
      <c r="P45" s="10"/>
      <c r="Q45" s="129"/>
      <c r="R45" s="41"/>
      <c r="S45" s="11"/>
      <c r="W45" s="11"/>
      <c r="X45" s="41">
        <f t="shared" si="0"/>
        <v>0</v>
      </c>
      <c r="Y45" s="108"/>
      <c r="Z45" s="108"/>
      <c r="AA45" s="108"/>
      <c r="AB45" s="108"/>
    </row>
    <row r="46" spans="1:28" s="127" customFormat="1" ht="51" hidden="1">
      <c r="A46" s="18">
        <v>40</v>
      </c>
      <c r="B46" s="19" t="s">
        <v>58</v>
      </c>
      <c r="C46" s="36">
        <v>2</v>
      </c>
      <c r="D46" s="11">
        <v>0</v>
      </c>
      <c r="E46" s="11">
        <v>0</v>
      </c>
      <c r="F46" s="41"/>
      <c r="G46" s="11">
        <v>0</v>
      </c>
      <c r="H46" s="11">
        <v>0</v>
      </c>
      <c r="I46" s="11">
        <v>26290</v>
      </c>
      <c r="J46" s="10">
        <v>1552</v>
      </c>
      <c r="K46" s="10">
        <v>24738</v>
      </c>
      <c r="L46" s="10">
        <v>8550</v>
      </c>
      <c r="M46" s="127">
        <v>0</v>
      </c>
      <c r="N46" s="128"/>
      <c r="O46" s="11"/>
      <c r="P46" s="10"/>
      <c r="Q46" s="129"/>
      <c r="R46" s="41"/>
      <c r="S46" s="11"/>
      <c r="W46" s="11">
        <v>0</v>
      </c>
      <c r="X46" s="41">
        <f t="shared" si="0"/>
        <v>0</v>
      </c>
      <c r="Y46" s="108"/>
      <c r="Z46" s="108"/>
      <c r="AA46" s="108"/>
      <c r="AB46" s="108"/>
    </row>
    <row r="47" spans="1:28" s="127" customFormat="1" ht="81.599999999999994" customHeight="1">
      <c r="A47" s="18">
        <v>41</v>
      </c>
      <c r="B47" s="19" t="s">
        <v>145</v>
      </c>
      <c r="C47" s="36">
        <v>3</v>
      </c>
      <c r="D47" s="10">
        <v>621</v>
      </c>
      <c r="E47" s="11">
        <v>0</v>
      </c>
      <c r="F47" s="10">
        <v>300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N47" s="128">
        <v>621</v>
      </c>
      <c r="O47" s="11">
        <v>40</v>
      </c>
      <c r="P47" s="10">
        <v>220</v>
      </c>
      <c r="Q47" s="129">
        <v>15</v>
      </c>
      <c r="R47" s="41"/>
      <c r="S47" s="11"/>
      <c r="W47" s="11">
        <v>621</v>
      </c>
      <c r="X47" s="41">
        <f t="shared" si="0"/>
        <v>0</v>
      </c>
      <c r="Y47" s="108"/>
      <c r="Z47" s="108"/>
      <c r="AA47" s="108"/>
      <c r="AB47" s="108"/>
    </row>
    <row r="48" spans="1:28" s="127" customFormat="1" ht="76.150000000000006" customHeight="1">
      <c r="A48" s="18">
        <v>42</v>
      </c>
      <c r="B48" s="19" t="s">
        <v>101</v>
      </c>
      <c r="C48" s="36">
        <v>2</v>
      </c>
      <c r="D48" s="10">
        <v>856</v>
      </c>
      <c r="E48" s="11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N48" s="128">
        <v>660</v>
      </c>
      <c r="O48" s="11">
        <v>45</v>
      </c>
      <c r="P48" s="10">
        <v>220</v>
      </c>
      <c r="Q48" s="129">
        <v>15</v>
      </c>
      <c r="R48" s="41"/>
      <c r="S48" s="11"/>
      <c r="W48" s="11">
        <v>856</v>
      </c>
      <c r="X48" s="41">
        <f t="shared" si="0"/>
        <v>0</v>
      </c>
      <c r="Y48" s="108"/>
      <c r="Z48" s="108"/>
      <c r="AA48" s="108"/>
      <c r="AB48" s="108"/>
    </row>
    <row r="49" spans="1:28" s="127" customFormat="1" ht="63.75">
      <c r="A49" s="18">
        <v>43</v>
      </c>
      <c r="B49" s="19" t="s">
        <v>106</v>
      </c>
      <c r="C49" s="36">
        <v>2</v>
      </c>
      <c r="D49" s="10">
        <v>420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N49" s="128">
        <v>310</v>
      </c>
      <c r="O49" s="11">
        <v>15</v>
      </c>
      <c r="P49" s="10">
        <v>327</v>
      </c>
      <c r="Q49" s="129">
        <v>15</v>
      </c>
      <c r="R49" s="41"/>
      <c r="S49" s="11"/>
      <c r="W49" s="11">
        <v>420</v>
      </c>
      <c r="X49" s="41">
        <f t="shared" si="0"/>
        <v>0</v>
      </c>
      <c r="Y49" s="108"/>
      <c r="Z49" s="108"/>
      <c r="AA49" s="108"/>
      <c r="AB49" s="108"/>
    </row>
    <row r="50" spans="1:28" s="127" customFormat="1" ht="59.25" customHeight="1">
      <c r="A50" s="18">
        <v>44</v>
      </c>
      <c r="B50" s="19" t="s">
        <v>95</v>
      </c>
      <c r="C50" s="36">
        <v>1</v>
      </c>
      <c r="D50" s="41">
        <v>24</v>
      </c>
      <c r="E50" s="11">
        <v>0</v>
      </c>
      <c r="F50" s="11">
        <v>0</v>
      </c>
      <c r="G50" s="11">
        <v>0</v>
      </c>
      <c r="H50" s="41">
        <v>0</v>
      </c>
      <c r="I50" s="41">
        <v>0</v>
      </c>
      <c r="J50" s="11">
        <v>0</v>
      </c>
      <c r="K50" s="11">
        <v>0</v>
      </c>
      <c r="L50" s="10">
        <v>0</v>
      </c>
      <c r="N50" s="128">
        <v>0</v>
      </c>
      <c r="O50" s="11">
        <v>0</v>
      </c>
      <c r="P50" s="10">
        <v>0</v>
      </c>
      <c r="Q50" s="129">
        <v>0</v>
      </c>
      <c r="W50" s="11">
        <v>20</v>
      </c>
      <c r="X50" s="41">
        <f t="shared" si="0"/>
        <v>4</v>
      </c>
      <c r="Y50" s="108"/>
      <c r="Z50" s="108"/>
      <c r="AA50" s="108"/>
      <c r="AB50" s="108"/>
    </row>
    <row r="51" spans="1:28" s="127" customFormat="1" ht="69" customHeight="1">
      <c r="A51" s="18">
        <v>45</v>
      </c>
      <c r="B51" s="19" t="s">
        <v>14</v>
      </c>
      <c r="C51" s="36">
        <v>1</v>
      </c>
      <c r="D51" s="10">
        <v>220</v>
      </c>
      <c r="E51" s="11">
        <v>0</v>
      </c>
      <c r="F51" s="41">
        <v>0</v>
      </c>
      <c r="G51" s="41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N51" s="128">
        <v>0</v>
      </c>
      <c r="O51" s="11">
        <v>0</v>
      </c>
      <c r="P51" s="10">
        <v>0</v>
      </c>
      <c r="Q51" s="129">
        <v>0</v>
      </c>
      <c r="W51" s="11">
        <v>220</v>
      </c>
      <c r="X51" s="41">
        <f t="shared" si="0"/>
        <v>0</v>
      </c>
      <c r="Y51" s="108"/>
      <c r="Z51" s="108"/>
      <c r="AA51" s="108"/>
      <c r="AB51" s="108"/>
    </row>
    <row r="52" spans="1:28" s="127" customFormat="1" ht="69.599999999999994" customHeight="1">
      <c r="A52" s="18">
        <v>46</v>
      </c>
      <c r="B52" s="19" t="s">
        <v>16</v>
      </c>
      <c r="C52" s="36">
        <v>1</v>
      </c>
      <c r="D52" s="11">
        <v>0</v>
      </c>
      <c r="E52" s="11">
        <v>0</v>
      </c>
      <c r="F52" s="41">
        <v>0</v>
      </c>
      <c r="G52" s="10">
        <v>0</v>
      </c>
      <c r="H52" s="41">
        <v>0</v>
      </c>
      <c r="I52" s="41">
        <v>0</v>
      </c>
      <c r="J52" s="10">
        <v>0</v>
      </c>
      <c r="K52" s="10">
        <v>0</v>
      </c>
      <c r="L52" s="10">
        <v>0</v>
      </c>
      <c r="N52" s="128">
        <v>0</v>
      </c>
      <c r="O52" s="11">
        <v>0</v>
      </c>
      <c r="P52" s="10">
        <v>0</v>
      </c>
      <c r="Q52" s="129">
        <v>0</v>
      </c>
      <c r="W52" s="11">
        <v>0</v>
      </c>
      <c r="X52" s="41">
        <f t="shared" si="0"/>
        <v>0</v>
      </c>
      <c r="Y52" s="108"/>
      <c r="Z52" s="108"/>
      <c r="AA52" s="108"/>
      <c r="AB52" s="108"/>
    </row>
    <row r="53" spans="1:28" s="127" customFormat="1" ht="41.25" hidden="1" customHeight="1">
      <c r="A53" s="18">
        <v>47</v>
      </c>
      <c r="B53" s="19" t="s">
        <v>53</v>
      </c>
      <c r="C53" s="36">
        <v>1</v>
      </c>
      <c r="D53" s="11">
        <v>0</v>
      </c>
      <c r="E53" s="11">
        <v>0</v>
      </c>
      <c r="F53" s="41">
        <v>0</v>
      </c>
      <c r="G53" s="10">
        <v>0</v>
      </c>
      <c r="H53" s="11">
        <v>0</v>
      </c>
      <c r="I53" s="41">
        <v>0</v>
      </c>
      <c r="J53" s="10">
        <v>0</v>
      </c>
      <c r="K53" s="10">
        <v>0</v>
      </c>
      <c r="L53" s="10">
        <v>0</v>
      </c>
      <c r="N53" s="128">
        <v>0</v>
      </c>
      <c r="O53" s="11">
        <v>0</v>
      </c>
      <c r="P53" s="10">
        <v>0</v>
      </c>
      <c r="Q53" s="129">
        <v>0</v>
      </c>
      <c r="W53" s="11">
        <v>0</v>
      </c>
      <c r="X53" s="41">
        <f t="shared" si="0"/>
        <v>0</v>
      </c>
      <c r="Y53" s="108"/>
      <c r="Z53" s="108"/>
      <c r="AA53" s="108"/>
      <c r="AB53" s="108"/>
    </row>
    <row r="54" spans="1:28" s="127" customFormat="1" ht="42" hidden="1" customHeight="1">
      <c r="A54" s="18">
        <v>48</v>
      </c>
      <c r="B54" s="19" t="s">
        <v>18</v>
      </c>
      <c r="C54" s="36">
        <v>1</v>
      </c>
      <c r="D54" s="11">
        <v>0</v>
      </c>
      <c r="E54" s="11">
        <v>0</v>
      </c>
      <c r="F54" s="41">
        <v>0</v>
      </c>
      <c r="G54" s="10">
        <v>0</v>
      </c>
      <c r="H54" s="11">
        <v>0</v>
      </c>
      <c r="I54" s="11">
        <v>0</v>
      </c>
      <c r="J54" s="11">
        <v>0</v>
      </c>
      <c r="K54" s="11">
        <v>0</v>
      </c>
      <c r="L54" s="10">
        <v>0</v>
      </c>
      <c r="N54" s="128">
        <v>0</v>
      </c>
      <c r="O54" s="11">
        <v>0</v>
      </c>
      <c r="P54" s="10">
        <v>0</v>
      </c>
      <c r="Q54" s="129">
        <v>0</v>
      </c>
      <c r="R54" s="41"/>
      <c r="S54" s="11"/>
      <c r="W54" s="11">
        <v>0</v>
      </c>
      <c r="X54" s="41">
        <f t="shared" si="0"/>
        <v>0</v>
      </c>
      <c r="Y54" s="108"/>
      <c r="Z54" s="108"/>
      <c r="AA54" s="108"/>
      <c r="AB54" s="108"/>
    </row>
    <row r="55" spans="1:28" s="127" customFormat="1" ht="42" hidden="1" customHeight="1">
      <c r="A55" s="18">
        <v>49</v>
      </c>
      <c r="B55" s="145" t="s">
        <v>156</v>
      </c>
      <c r="C55" s="36">
        <v>1</v>
      </c>
      <c r="D55" s="11">
        <v>0</v>
      </c>
      <c r="E55" s="11">
        <v>0</v>
      </c>
      <c r="F55" s="41">
        <v>0</v>
      </c>
      <c r="G55" s="10">
        <v>0</v>
      </c>
      <c r="H55" s="11">
        <v>0</v>
      </c>
      <c r="I55" s="11">
        <v>0</v>
      </c>
      <c r="J55" s="11">
        <v>0</v>
      </c>
      <c r="K55" s="11">
        <v>0</v>
      </c>
      <c r="L55" s="10">
        <v>0</v>
      </c>
      <c r="N55" s="128"/>
      <c r="O55" s="11"/>
      <c r="P55" s="10"/>
      <c r="Q55" s="129"/>
      <c r="R55" s="41"/>
      <c r="S55" s="11"/>
      <c r="W55" s="11">
        <v>0</v>
      </c>
      <c r="X55" s="41">
        <f t="shared" si="0"/>
        <v>0</v>
      </c>
      <c r="Y55" s="108"/>
      <c r="Z55" s="108"/>
      <c r="AA55" s="108"/>
      <c r="AB55" s="108"/>
    </row>
    <row r="56" spans="1:28" s="127" customFormat="1" ht="42" hidden="1" customHeight="1">
      <c r="A56" s="18">
        <v>50</v>
      </c>
      <c r="B56" s="112" t="s">
        <v>157</v>
      </c>
      <c r="C56" s="36">
        <v>1</v>
      </c>
      <c r="D56" s="11">
        <v>0</v>
      </c>
      <c r="E56" s="11">
        <v>0</v>
      </c>
      <c r="F56" s="41">
        <v>0</v>
      </c>
      <c r="G56" s="10">
        <v>0</v>
      </c>
      <c r="H56" s="11">
        <v>0</v>
      </c>
      <c r="I56" s="11">
        <v>0</v>
      </c>
      <c r="J56" s="11">
        <v>0</v>
      </c>
      <c r="K56" s="11">
        <v>0</v>
      </c>
      <c r="L56" s="10">
        <v>0</v>
      </c>
      <c r="N56" s="128"/>
      <c r="O56" s="11"/>
      <c r="P56" s="10"/>
      <c r="Q56" s="129"/>
      <c r="R56" s="41"/>
      <c r="S56" s="11"/>
      <c r="W56" s="11">
        <v>0</v>
      </c>
      <c r="X56" s="41">
        <f t="shared" si="0"/>
        <v>0</v>
      </c>
      <c r="Y56" s="108"/>
      <c r="Z56" s="108"/>
      <c r="AA56" s="108"/>
      <c r="AB56" s="108"/>
    </row>
    <row r="57" spans="1:28" s="127" customFormat="1" ht="54.6" customHeight="1">
      <c r="A57" s="18">
        <v>51</v>
      </c>
      <c r="B57" s="19" t="s">
        <v>146</v>
      </c>
      <c r="C57" s="36">
        <v>3</v>
      </c>
      <c r="D57" s="11">
        <v>30</v>
      </c>
      <c r="E57" s="10">
        <v>0</v>
      </c>
      <c r="F57" s="41">
        <v>0</v>
      </c>
      <c r="G57" s="10">
        <v>0</v>
      </c>
      <c r="H57" s="41">
        <v>0</v>
      </c>
      <c r="I57" s="41">
        <v>0</v>
      </c>
      <c r="J57" s="10">
        <v>0</v>
      </c>
      <c r="K57" s="10">
        <v>0</v>
      </c>
      <c r="L57" s="10">
        <v>0</v>
      </c>
      <c r="N57" s="128">
        <v>22</v>
      </c>
      <c r="O57" s="11">
        <v>1</v>
      </c>
      <c r="P57" s="10">
        <v>220</v>
      </c>
      <c r="Q57" s="129"/>
      <c r="R57" s="41"/>
      <c r="S57" s="11"/>
      <c r="W57" s="11">
        <v>30</v>
      </c>
      <c r="X57" s="41">
        <f t="shared" si="0"/>
        <v>0</v>
      </c>
      <c r="Y57" s="108"/>
      <c r="Z57" s="108"/>
      <c r="AA57" s="108"/>
      <c r="AB57" s="108"/>
    </row>
    <row r="58" spans="1:28" s="127" customFormat="1" ht="60" customHeight="1">
      <c r="A58" s="18">
        <v>52</v>
      </c>
      <c r="B58" s="19" t="s">
        <v>125</v>
      </c>
      <c r="C58" s="36">
        <v>1</v>
      </c>
      <c r="D58" s="41">
        <v>513</v>
      </c>
      <c r="E58" s="11">
        <v>0</v>
      </c>
      <c r="F58" s="11">
        <v>0</v>
      </c>
      <c r="G58" s="11">
        <v>0</v>
      </c>
      <c r="H58" s="41">
        <v>0</v>
      </c>
      <c r="I58" s="41">
        <v>0</v>
      </c>
      <c r="J58" s="11">
        <v>0</v>
      </c>
      <c r="K58" s="11">
        <v>0</v>
      </c>
      <c r="L58" s="10">
        <v>0</v>
      </c>
      <c r="N58" s="128">
        <v>440</v>
      </c>
      <c r="O58" s="11">
        <v>30</v>
      </c>
      <c r="P58" s="10">
        <v>220</v>
      </c>
      <c r="Q58" s="129">
        <v>15</v>
      </c>
      <c r="R58" s="41"/>
      <c r="S58" s="11"/>
      <c r="W58" s="11">
        <v>513</v>
      </c>
      <c r="X58" s="41">
        <f t="shared" si="0"/>
        <v>0</v>
      </c>
      <c r="Y58" s="108"/>
      <c r="Z58" s="108"/>
      <c r="AA58" s="108"/>
      <c r="AB58" s="108"/>
    </row>
    <row r="59" spans="1:28" s="127" customFormat="1" ht="40.5" hidden="1" customHeight="1">
      <c r="A59" s="18">
        <v>53</v>
      </c>
      <c r="B59" s="19" t="s">
        <v>107</v>
      </c>
      <c r="C59" s="36">
        <v>1</v>
      </c>
      <c r="D59" s="11">
        <v>0</v>
      </c>
      <c r="E59" s="10">
        <v>0</v>
      </c>
      <c r="F59" s="11">
        <v>0</v>
      </c>
      <c r="G59" s="10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N59" s="128">
        <v>0</v>
      </c>
      <c r="O59" s="11">
        <v>0</v>
      </c>
      <c r="P59" s="10">
        <v>0</v>
      </c>
      <c r="Q59" s="129">
        <v>0</v>
      </c>
      <c r="R59" s="41"/>
      <c r="S59" s="11"/>
      <c r="W59" s="11">
        <v>0</v>
      </c>
      <c r="X59" s="41">
        <f t="shared" si="0"/>
        <v>0</v>
      </c>
      <c r="Y59" s="108"/>
      <c r="Z59" s="108"/>
      <c r="AA59" s="108"/>
      <c r="AB59" s="108"/>
    </row>
    <row r="60" spans="1:28" s="127" customFormat="1" ht="23.45" hidden="1" customHeight="1">
      <c r="A60" s="18">
        <v>54</v>
      </c>
      <c r="B60" s="19" t="s">
        <v>126</v>
      </c>
      <c r="C60" s="36">
        <v>1</v>
      </c>
      <c r="D60" s="11">
        <v>0</v>
      </c>
      <c r="E60" s="11">
        <v>0</v>
      </c>
      <c r="F60" s="11">
        <v>0</v>
      </c>
      <c r="G60" s="10">
        <v>0</v>
      </c>
      <c r="H60" s="11">
        <v>0</v>
      </c>
      <c r="I60" s="11">
        <v>0</v>
      </c>
      <c r="J60" s="11">
        <v>0</v>
      </c>
      <c r="K60" s="11">
        <v>0</v>
      </c>
      <c r="L60" s="10">
        <v>0</v>
      </c>
      <c r="N60" s="128">
        <v>0</v>
      </c>
      <c r="O60" s="11">
        <v>0</v>
      </c>
      <c r="P60" s="10">
        <v>0</v>
      </c>
      <c r="Q60" s="129">
        <v>0</v>
      </c>
      <c r="R60" s="41"/>
      <c r="S60" s="11"/>
      <c r="W60" s="11">
        <v>0</v>
      </c>
      <c r="X60" s="41">
        <f t="shared" si="0"/>
        <v>0</v>
      </c>
      <c r="Y60" s="108"/>
      <c r="Z60" s="108"/>
      <c r="AA60" s="108"/>
      <c r="AB60" s="108"/>
    </row>
    <row r="61" spans="1:28" s="127" customFormat="1" ht="47.25" hidden="1" customHeight="1">
      <c r="A61" s="18">
        <v>55</v>
      </c>
      <c r="B61" s="19" t="s">
        <v>56</v>
      </c>
      <c r="C61" s="36">
        <v>2</v>
      </c>
      <c r="D61" s="11">
        <v>0</v>
      </c>
      <c r="E61" s="11">
        <v>0</v>
      </c>
      <c r="F61" s="11">
        <v>0</v>
      </c>
      <c r="G61" s="10">
        <v>0</v>
      </c>
      <c r="H61" s="11">
        <v>0</v>
      </c>
      <c r="I61" s="11">
        <v>0</v>
      </c>
      <c r="J61" s="11">
        <v>0</v>
      </c>
      <c r="K61" s="11">
        <v>0</v>
      </c>
      <c r="L61" s="10">
        <v>0</v>
      </c>
      <c r="N61" s="128">
        <v>1850</v>
      </c>
      <c r="O61" s="146">
        <v>38</v>
      </c>
      <c r="P61" s="10">
        <v>360</v>
      </c>
      <c r="Q61" s="129">
        <v>30</v>
      </c>
      <c r="R61" s="41"/>
      <c r="S61" s="11"/>
      <c r="W61" s="11">
        <v>0</v>
      </c>
      <c r="X61" s="41">
        <f t="shared" si="0"/>
        <v>0</v>
      </c>
      <c r="Y61" s="108"/>
      <c r="Z61" s="108"/>
      <c r="AA61" s="108"/>
      <c r="AB61" s="108"/>
    </row>
    <row r="62" spans="1:28" s="127" customFormat="1" ht="47.25" hidden="1" customHeight="1">
      <c r="A62" s="18">
        <v>56</v>
      </c>
      <c r="B62" s="19" t="s">
        <v>158</v>
      </c>
      <c r="C62" s="36">
        <v>2</v>
      </c>
      <c r="D62" s="11">
        <v>0</v>
      </c>
      <c r="E62" s="11">
        <v>0</v>
      </c>
      <c r="F62" s="11">
        <v>0</v>
      </c>
      <c r="G62" s="10">
        <v>0</v>
      </c>
      <c r="H62" s="11">
        <v>0</v>
      </c>
      <c r="I62" s="11">
        <v>0</v>
      </c>
      <c r="J62" s="11">
        <v>0</v>
      </c>
      <c r="K62" s="11">
        <v>0</v>
      </c>
      <c r="L62" s="10">
        <v>0</v>
      </c>
      <c r="N62" s="128"/>
      <c r="O62" s="146"/>
      <c r="P62" s="10"/>
      <c r="Q62" s="129"/>
      <c r="R62" s="41"/>
      <c r="S62" s="11"/>
      <c r="W62" s="11">
        <v>0</v>
      </c>
      <c r="X62" s="41">
        <f t="shared" si="0"/>
        <v>0</v>
      </c>
      <c r="Y62" s="108"/>
      <c r="Z62" s="108"/>
      <c r="AA62" s="108"/>
      <c r="AB62" s="108"/>
    </row>
    <row r="63" spans="1:28" s="127" customFormat="1" ht="45" hidden="1" customHeight="1">
      <c r="A63" s="18">
        <v>57</v>
      </c>
      <c r="B63" s="19" t="s">
        <v>127</v>
      </c>
      <c r="C63" s="36">
        <v>1</v>
      </c>
      <c r="D63" s="11">
        <v>0</v>
      </c>
      <c r="E63" s="11">
        <v>0</v>
      </c>
      <c r="F63" s="11">
        <v>0</v>
      </c>
      <c r="G63" s="10">
        <v>0</v>
      </c>
      <c r="H63" s="11">
        <v>0</v>
      </c>
      <c r="I63" s="11">
        <v>0</v>
      </c>
      <c r="J63" s="11">
        <v>0</v>
      </c>
      <c r="K63" s="11">
        <v>0</v>
      </c>
      <c r="L63" s="10">
        <v>0</v>
      </c>
      <c r="N63" s="128">
        <v>0</v>
      </c>
      <c r="O63" s="11">
        <v>0</v>
      </c>
      <c r="P63" s="10">
        <v>0</v>
      </c>
      <c r="Q63" s="129">
        <v>0</v>
      </c>
      <c r="R63" s="41"/>
      <c r="S63" s="11"/>
      <c r="W63" s="11">
        <v>0</v>
      </c>
      <c r="X63" s="41">
        <f t="shared" si="0"/>
        <v>0</v>
      </c>
      <c r="Y63" s="108"/>
      <c r="Z63" s="108"/>
      <c r="AA63" s="108"/>
      <c r="AB63" s="108"/>
    </row>
    <row r="64" spans="1:28" s="127" customFormat="1" ht="50.25" customHeight="1">
      <c r="A64" s="18">
        <v>58</v>
      </c>
      <c r="B64" s="19" t="s">
        <v>97</v>
      </c>
      <c r="C64" s="36">
        <v>2</v>
      </c>
      <c r="D64" s="11">
        <f>0+5</f>
        <v>5</v>
      </c>
      <c r="E64" s="11">
        <v>0</v>
      </c>
      <c r="F64" s="11">
        <v>0</v>
      </c>
      <c r="G64" s="10">
        <v>0</v>
      </c>
      <c r="H64" s="11">
        <v>0</v>
      </c>
      <c r="I64" s="11">
        <v>0</v>
      </c>
      <c r="J64" s="11">
        <v>0</v>
      </c>
      <c r="K64" s="11">
        <v>0</v>
      </c>
      <c r="L64" s="10">
        <v>0</v>
      </c>
      <c r="N64" s="128">
        <v>5</v>
      </c>
      <c r="O64" s="11">
        <v>1</v>
      </c>
      <c r="P64" s="10"/>
      <c r="Q64" s="129"/>
      <c r="R64" s="41"/>
      <c r="S64" s="11"/>
      <c r="W64" s="11">
        <v>5</v>
      </c>
      <c r="X64" s="41">
        <f t="shared" si="0"/>
        <v>0</v>
      </c>
      <c r="Y64" s="108"/>
      <c r="Z64" s="108"/>
      <c r="AA64" s="108"/>
      <c r="AB64" s="108"/>
    </row>
    <row r="65" spans="1:28" s="127" customFormat="1" ht="37.9" hidden="1" customHeight="1">
      <c r="A65" s="18">
        <v>59</v>
      </c>
      <c r="B65" s="19" t="s">
        <v>109</v>
      </c>
      <c r="C65" s="36">
        <v>1</v>
      </c>
      <c r="D65" s="11">
        <v>0</v>
      </c>
      <c r="E65" s="11">
        <v>0</v>
      </c>
      <c r="F65" s="11">
        <v>0</v>
      </c>
      <c r="G65" s="10">
        <v>0</v>
      </c>
      <c r="H65" s="11">
        <v>0</v>
      </c>
      <c r="I65" s="11">
        <v>0</v>
      </c>
      <c r="J65" s="11">
        <v>0</v>
      </c>
      <c r="K65" s="11">
        <v>0</v>
      </c>
      <c r="L65" s="10">
        <v>0</v>
      </c>
      <c r="N65" s="128">
        <v>0</v>
      </c>
      <c r="O65" s="11">
        <v>0</v>
      </c>
      <c r="P65" s="10">
        <v>0</v>
      </c>
      <c r="Q65" s="129">
        <v>0</v>
      </c>
      <c r="R65" s="41"/>
      <c r="S65" s="11"/>
      <c r="W65" s="11">
        <v>0</v>
      </c>
      <c r="X65" s="41">
        <f t="shared" si="0"/>
        <v>0</v>
      </c>
      <c r="Y65" s="108"/>
      <c r="Z65" s="108"/>
      <c r="AA65" s="108"/>
      <c r="AB65" s="108"/>
    </row>
    <row r="66" spans="1:28" s="127" customFormat="1" ht="39.75" hidden="1" customHeight="1">
      <c r="A66" s="18">
        <v>60</v>
      </c>
      <c r="B66" s="19" t="s">
        <v>129</v>
      </c>
      <c r="C66" s="36">
        <v>1</v>
      </c>
      <c r="D66" s="11">
        <v>0</v>
      </c>
      <c r="E66" s="11">
        <v>0</v>
      </c>
      <c r="F66" s="11">
        <v>0</v>
      </c>
      <c r="G66" s="10">
        <v>0</v>
      </c>
      <c r="H66" s="11">
        <v>0</v>
      </c>
      <c r="I66" s="11">
        <v>0</v>
      </c>
      <c r="J66" s="11">
        <v>0</v>
      </c>
      <c r="K66" s="11">
        <v>0</v>
      </c>
      <c r="L66" s="10">
        <v>0</v>
      </c>
      <c r="M66" s="127" t="s">
        <v>110</v>
      </c>
      <c r="N66" s="128">
        <v>0</v>
      </c>
      <c r="O66" s="11">
        <v>0</v>
      </c>
      <c r="P66" s="10">
        <v>0</v>
      </c>
      <c r="Q66" s="129">
        <v>0</v>
      </c>
      <c r="R66" s="41"/>
      <c r="S66" s="11"/>
      <c r="W66" s="11">
        <v>0</v>
      </c>
      <c r="X66" s="41">
        <f t="shared" si="0"/>
        <v>0</v>
      </c>
      <c r="Y66" s="108"/>
      <c r="Z66" s="108"/>
      <c r="AA66" s="108"/>
      <c r="AB66" s="108"/>
    </row>
    <row r="67" spans="1:28" s="127" customFormat="1" ht="43.15" customHeight="1">
      <c r="A67" s="18">
        <v>61</v>
      </c>
      <c r="B67" s="19" t="s">
        <v>128</v>
      </c>
      <c r="C67" s="36">
        <v>2</v>
      </c>
      <c r="D67" s="11">
        <v>2</v>
      </c>
      <c r="E67" s="11">
        <v>0</v>
      </c>
      <c r="F67" s="11">
        <v>0</v>
      </c>
      <c r="G67" s="10">
        <v>0</v>
      </c>
      <c r="H67" s="11">
        <v>0</v>
      </c>
      <c r="I67" s="11">
        <v>0</v>
      </c>
      <c r="J67" s="11">
        <v>0</v>
      </c>
      <c r="K67" s="11">
        <v>0</v>
      </c>
      <c r="L67" s="10">
        <v>0</v>
      </c>
      <c r="M67" s="101">
        <v>100</v>
      </c>
      <c r="N67" s="128"/>
      <c r="O67" s="11"/>
      <c r="P67" s="10"/>
      <c r="Q67" s="129"/>
      <c r="R67" s="41"/>
      <c r="S67" s="11"/>
      <c r="W67" s="11">
        <v>2</v>
      </c>
      <c r="X67" s="41">
        <f t="shared" si="0"/>
        <v>0</v>
      </c>
      <c r="Y67" s="108"/>
      <c r="Z67" s="108"/>
      <c r="AA67" s="108"/>
      <c r="AB67" s="108"/>
    </row>
    <row r="68" spans="1:28" s="127" customFormat="1" ht="43.15" customHeight="1">
      <c r="A68" s="18">
        <v>62</v>
      </c>
      <c r="B68" s="19" t="s">
        <v>154</v>
      </c>
      <c r="C68" s="36">
        <v>2</v>
      </c>
      <c r="D68" s="11">
        <v>2</v>
      </c>
      <c r="E68" s="11">
        <v>0</v>
      </c>
      <c r="F68" s="11">
        <v>0</v>
      </c>
      <c r="G68" s="10">
        <v>0</v>
      </c>
      <c r="H68" s="11">
        <v>0</v>
      </c>
      <c r="I68" s="11">
        <v>0</v>
      </c>
      <c r="J68" s="11">
        <v>0</v>
      </c>
      <c r="K68" s="11">
        <v>0</v>
      </c>
      <c r="L68" s="10">
        <v>0</v>
      </c>
      <c r="M68" s="97">
        <f>0+100</f>
        <v>100</v>
      </c>
      <c r="N68" s="128"/>
      <c r="O68" s="11"/>
      <c r="P68" s="10"/>
      <c r="Q68" s="129"/>
      <c r="R68" s="41"/>
      <c r="S68" s="11"/>
      <c r="W68" s="11">
        <v>0</v>
      </c>
      <c r="X68" s="41">
        <f t="shared" si="0"/>
        <v>2</v>
      </c>
      <c r="Y68" s="108"/>
      <c r="Z68" s="108"/>
      <c r="AA68" s="108"/>
      <c r="AB68" s="108"/>
    </row>
    <row r="69" spans="1:28" s="127" customFormat="1" ht="59.45" customHeight="1">
      <c r="A69" s="18">
        <v>63</v>
      </c>
      <c r="B69" s="19" t="s">
        <v>155</v>
      </c>
      <c r="C69" s="36">
        <v>2</v>
      </c>
      <c r="D69" s="11">
        <v>2</v>
      </c>
      <c r="E69" s="11">
        <v>0</v>
      </c>
      <c r="F69" s="11">
        <v>0</v>
      </c>
      <c r="G69" s="10">
        <v>0</v>
      </c>
      <c r="H69" s="11">
        <v>0</v>
      </c>
      <c r="I69" s="11">
        <v>0</v>
      </c>
      <c r="J69" s="11">
        <v>0</v>
      </c>
      <c r="K69" s="11">
        <v>0</v>
      </c>
      <c r="L69" s="10">
        <v>0</v>
      </c>
      <c r="M69" s="97">
        <f>0+150</f>
        <v>150</v>
      </c>
      <c r="N69" s="128"/>
      <c r="O69" s="11"/>
      <c r="P69" s="10"/>
      <c r="Q69" s="129"/>
      <c r="R69" s="41"/>
      <c r="S69" s="11"/>
      <c r="W69" s="11">
        <v>0</v>
      </c>
      <c r="X69" s="41">
        <f t="shared" si="0"/>
        <v>2</v>
      </c>
      <c r="Y69" s="108"/>
      <c r="Z69" s="108"/>
      <c r="AA69" s="108"/>
      <c r="AB69" s="108"/>
    </row>
    <row r="70" spans="1:28" s="127" customFormat="1" ht="24.6" customHeight="1">
      <c r="A70" s="18"/>
      <c r="B70" s="19" t="s">
        <v>143</v>
      </c>
      <c r="C70" s="36"/>
      <c r="D70" s="11">
        <v>300</v>
      </c>
      <c r="E70" s="11"/>
      <c r="F70" s="11">
        <v>6500</v>
      </c>
      <c r="G70" s="10"/>
      <c r="H70" s="11"/>
      <c r="I70" s="11"/>
      <c r="J70" s="11"/>
      <c r="K70" s="11"/>
      <c r="L70" s="10"/>
      <c r="M70" s="93"/>
      <c r="N70" s="136">
        <v>500</v>
      </c>
      <c r="O70" s="108"/>
      <c r="P70" s="137">
        <v>220</v>
      </c>
      <c r="Q70" s="138">
        <v>10</v>
      </c>
      <c r="R70" s="41"/>
      <c r="S70" s="11"/>
      <c r="W70" s="11">
        <v>0</v>
      </c>
      <c r="X70" s="41">
        <f t="shared" si="0"/>
        <v>300</v>
      </c>
      <c r="Y70" s="108"/>
      <c r="Z70" s="108"/>
      <c r="AA70" s="108"/>
      <c r="AB70" s="108"/>
    </row>
    <row r="71" spans="1:28" s="22" customFormat="1" ht="20.45" customHeight="1" thickBot="1">
      <c r="A71" s="20"/>
      <c r="B71" s="14" t="s">
        <v>38</v>
      </c>
      <c r="C71" s="20"/>
      <c r="D71" s="107">
        <f>SUM(D7:D70)</f>
        <v>60039</v>
      </c>
      <c r="E71" s="21">
        <f t="shared" ref="E71:L71" si="3">SUM(E7:E70)</f>
        <v>8350</v>
      </c>
      <c r="F71" s="21">
        <f t="shared" si="3"/>
        <v>299896.63809999998</v>
      </c>
      <c r="G71" s="21">
        <f t="shared" si="3"/>
        <v>15250</v>
      </c>
      <c r="H71" s="21">
        <f t="shared" si="3"/>
        <v>4206</v>
      </c>
      <c r="I71" s="21">
        <f t="shared" si="3"/>
        <v>680038</v>
      </c>
      <c r="J71" s="21">
        <f t="shared" si="3"/>
        <v>279027</v>
      </c>
      <c r="K71" s="21">
        <f t="shared" si="3"/>
        <v>401011</v>
      </c>
      <c r="L71" s="21">
        <f t="shared" si="3"/>
        <v>168408</v>
      </c>
      <c r="N71" s="98">
        <f>SUM(N7:N70)</f>
        <v>60689</v>
      </c>
      <c r="O71" s="147">
        <f>SUM(O7:O70)</f>
        <v>2644</v>
      </c>
      <c r="P71" s="99">
        <v>220</v>
      </c>
      <c r="Q71" s="102">
        <v>10</v>
      </c>
      <c r="R71" s="103"/>
      <c r="S71" s="104"/>
      <c r="W71" s="104">
        <v>60255</v>
      </c>
      <c r="X71" s="41">
        <f>D71-W71</f>
        <v>-216</v>
      </c>
      <c r="Y71" s="109"/>
      <c r="Z71" s="109"/>
      <c r="AA71" s="109"/>
      <c r="AB71" s="109"/>
    </row>
    <row r="72" spans="1:28" s="83" customFormat="1" ht="15.6" customHeight="1">
      <c r="B72" s="84" t="s">
        <v>142</v>
      </c>
      <c r="C72" s="85"/>
      <c r="D72" s="148">
        <f>B75*D75</f>
        <v>60039.24</v>
      </c>
      <c r="E72" s="149"/>
      <c r="F72" s="150">
        <f>B75*F75</f>
        <v>300196.2</v>
      </c>
      <c r="N72" s="83">
        <f>O71*P71/Q71</f>
        <v>58168</v>
      </c>
      <c r="R72" s="92"/>
      <c r="S72" s="96"/>
      <c r="W72" s="83">
        <v>60255</v>
      </c>
    </row>
    <row r="73" spans="1:28" s="83" customFormat="1" ht="15.6" customHeight="1">
      <c r="B73" s="84">
        <v>2017</v>
      </c>
      <c r="C73" s="85"/>
      <c r="D73" s="95">
        <v>60255</v>
      </c>
      <c r="E73" s="83">
        <v>8350</v>
      </c>
      <c r="F73" s="83">
        <v>301273</v>
      </c>
      <c r="G73" s="83">
        <v>15250</v>
      </c>
      <c r="H73" s="83">
        <v>4206</v>
      </c>
      <c r="I73" s="83">
        <v>680038</v>
      </c>
      <c r="J73" s="83">
        <v>279027</v>
      </c>
      <c r="K73" s="83">
        <v>401011</v>
      </c>
      <c r="L73" s="83">
        <v>168408</v>
      </c>
      <c r="R73" s="92">
        <f>F72-R71</f>
        <v>300196.2</v>
      </c>
      <c r="S73" s="96"/>
    </row>
    <row r="74" spans="1:28" s="83" customFormat="1" ht="15.6" customHeight="1">
      <c r="B74" s="84"/>
      <c r="C74" s="85"/>
      <c r="D74" s="95">
        <f>D72-D71</f>
        <v>0.23999999999796273</v>
      </c>
      <c r="N74" s="151" t="s">
        <v>153</v>
      </c>
      <c r="R74" s="92"/>
      <c r="S74" s="96"/>
    </row>
    <row r="75" spans="1:28" s="83" customFormat="1" ht="15.6" customHeight="1">
      <c r="B75" s="106">
        <v>1000654</v>
      </c>
      <c r="C75" s="85"/>
      <c r="D75" s="96">
        <v>0.06</v>
      </c>
      <c r="E75" s="96"/>
      <c r="F75" s="96">
        <v>0.3</v>
      </c>
      <c r="R75" s="92"/>
      <c r="S75" s="96"/>
    </row>
    <row r="76" spans="1:28" s="83" customFormat="1" ht="15">
      <c r="B76" s="84"/>
      <c r="C76" s="85"/>
      <c r="F76" s="91">
        <f>F72-F71</f>
        <v>299.56190000002971</v>
      </c>
      <c r="R76" s="92"/>
      <c r="S76" s="96"/>
    </row>
    <row r="77" spans="1:28">
      <c r="R77" s="100"/>
    </row>
    <row r="78" spans="1:28">
      <c r="B78" s="13" t="s">
        <v>116</v>
      </c>
      <c r="D78" s="139">
        <v>60255</v>
      </c>
      <c r="F78" s="42"/>
      <c r="R78" s="100"/>
    </row>
    <row r="79" spans="1:28">
      <c r="B79" s="13" t="s">
        <v>117</v>
      </c>
      <c r="D79" s="113">
        <f>D71-D78</f>
        <v>-216</v>
      </c>
      <c r="R79" s="100">
        <v>5000</v>
      </c>
    </row>
    <row r="80" spans="1:28">
      <c r="B80" s="13">
        <v>1004244</v>
      </c>
      <c r="C80" s="25" t="s">
        <v>118</v>
      </c>
      <c r="D80" s="144">
        <f>D71/B80</f>
        <v>5.9785271308566444E-2</v>
      </c>
      <c r="E80" s="140"/>
      <c r="F80" s="141">
        <f>F71/B80</f>
        <v>0.29862925553949038</v>
      </c>
    </row>
    <row r="81" spans="4:12">
      <c r="D81" s="101"/>
      <c r="L81" s="112"/>
    </row>
    <row r="82" spans="4:12">
      <c r="D82" s="101">
        <v>60255</v>
      </c>
      <c r="E82" s="2">
        <v>8350</v>
      </c>
      <c r="F82" s="2">
        <v>301273</v>
      </c>
    </row>
    <row r="84" spans="4:12" ht="40.15" customHeight="1">
      <c r="D84" s="142"/>
      <c r="E84" s="142"/>
      <c r="F84" s="143">
        <f>F72-F71</f>
        <v>299.56190000002971</v>
      </c>
      <c r="G84" s="142"/>
      <c r="H84" s="142"/>
      <c r="I84" s="142"/>
      <c r="J84" s="142"/>
      <c r="K84" s="142"/>
      <c r="L84" s="142"/>
    </row>
  </sheetData>
  <mergeCells count="22">
    <mergeCell ref="E3:E6"/>
    <mergeCell ref="F3:F6"/>
    <mergeCell ref="W3:W6"/>
    <mergeCell ref="Z3:Z6"/>
    <mergeCell ref="A1:L1"/>
    <mergeCell ref="A2:A6"/>
    <mergeCell ref="B2:B6"/>
    <mergeCell ref="C2:C6"/>
    <mergeCell ref="D2:F2"/>
    <mergeCell ref="D3:D6"/>
    <mergeCell ref="AB2:AB6"/>
    <mergeCell ref="K4:K6"/>
    <mergeCell ref="L4:L6"/>
    <mergeCell ref="X3:X6"/>
    <mergeCell ref="Y3:Y6"/>
    <mergeCell ref="G2:L2"/>
    <mergeCell ref="G3:G6"/>
    <mergeCell ref="AA3:AA6"/>
    <mergeCell ref="J4:J6"/>
    <mergeCell ref="I4:I6"/>
    <mergeCell ref="H3:H6"/>
    <mergeCell ref="I3:L3"/>
  </mergeCells>
  <pageMargins left="0.70866141732283472" right="0.70866141732283472" top="0" bottom="0" header="0.31496062992125984" footer="0.31496062992125984"/>
  <pageSetup paperSize="9" scale="7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84"/>
  <sheetViews>
    <sheetView topLeftCell="A22" zoomScale="90" zoomScaleNormal="90" workbookViewId="0">
      <selection activeCell="D29" sqref="D29"/>
    </sheetView>
  </sheetViews>
  <sheetFormatPr defaultColWidth="8.85546875" defaultRowHeight="12.75"/>
  <cols>
    <col min="1" max="1" width="4.42578125" style="2" customWidth="1"/>
    <col min="2" max="2" width="34.140625" style="13" customWidth="1"/>
    <col min="3" max="3" width="9.5703125" style="25" customWidth="1"/>
    <col min="4" max="4" width="12.42578125" style="3" customWidth="1"/>
    <col min="5" max="10" width="11" style="2" hidden="1" customWidth="1"/>
    <col min="11" max="11" width="8.85546875" style="2" hidden="1" customWidth="1"/>
    <col min="12" max="12" width="15" style="2" hidden="1" customWidth="1"/>
    <col min="13" max="13" width="11.140625" style="2" hidden="1" customWidth="1"/>
    <col min="14" max="14" width="11.42578125" style="39" hidden="1" customWidth="1"/>
    <col min="15" max="15" width="14.42578125" style="2" hidden="1" customWidth="1"/>
    <col min="16" max="16" width="8.85546875" style="2" hidden="1" customWidth="1"/>
    <col min="17" max="17" width="8.85546875" style="101" hidden="1" customWidth="1"/>
    <col min="18" max="20" width="8.85546875" style="2" hidden="1" customWidth="1"/>
    <col min="21" max="21" width="11" style="2" hidden="1" customWidth="1"/>
    <col min="22" max="26" width="8.85546875" style="2"/>
    <col min="27" max="27" width="39.28515625" style="2" customWidth="1"/>
    <col min="28" max="16384" width="8.85546875" style="2"/>
  </cols>
  <sheetData>
    <row r="1" spans="1:35" ht="76.900000000000006" customHeight="1">
      <c r="A1" s="361" t="s">
        <v>141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1"/>
      <c r="Q1" s="361"/>
      <c r="R1" s="361"/>
      <c r="S1" s="361"/>
      <c r="T1" s="361"/>
      <c r="U1" s="361"/>
      <c r="V1" s="361"/>
      <c r="W1" s="361"/>
      <c r="X1" s="361"/>
      <c r="Y1" s="361"/>
      <c r="Z1" s="361"/>
      <c r="AA1" s="361"/>
    </row>
    <row r="2" spans="1:35" ht="49.15" customHeight="1">
      <c r="A2" s="326" t="s">
        <v>0</v>
      </c>
      <c r="B2" s="327" t="s">
        <v>1</v>
      </c>
      <c r="C2" s="367" t="s">
        <v>76</v>
      </c>
      <c r="D2" s="360" t="s">
        <v>40</v>
      </c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W2" s="360"/>
      <c r="X2" s="364" t="s">
        <v>162</v>
      </c>
      <c r="Y2" s="365"/>
      <c r="Z2" s="366"/>
      <c r="AA2" s="362" t="s">
        <v>163</v>
      </c>
    </row>
    <row r="3" spans="1:35" ht="33.75" customHeight="1">
      <c r="A3" s="326"/>
      <c r="B3" s="327"/>
      <c r="C3" s="368"/>
      <c r="D3" s="320">
        <v>2018</v>
      </c>
      <c r="E3" s="320" t="s">
        <v>40</v>
      </c>
      <c r="F3" s="320" t="s">
        <v>63</v>
      </c>
      <c r="G3" s="327" t="s">
        <v>4</v>
      </c>
      <c r="H3" s="327"/>
      <c r="I3" s="327"/>
      <c r="J3" s="327"/>
      <c r="K3" s="119"/>
      <c r="L3" s="119"/>
      <c r="M3" s="119"/>
      <c r="N3" s="153"/>
      <c r="O3" s="119"/>
      <c r="P3" s="119"/>
      <c r="Q3" s="11"/>
      <c r="R3" s="119"/>
      <c r="S3" s="119"/>
      <c r="T3" s="119"/>
      <c r="U3" s="119"/>
      <c r="V3" s="370">
        <v>2017</v>
      </c>
      <c r="W3" s="363" t="s">
        <v>117</v>
      </c>
      <c r="X3" s="353">
        <v>2018</v>
      </c>
      <c r="Y3" s="353">
        <v>2017</v>
      </c>
      <c r="Z3" s="363" t="s">
        <v>117</v>
      </c>
      <c r="AA3" s="362"/>
    </row>
    <row r="4" spans="1:35" ht="20.25" customHeight="1">
      <c r="A4" s="326"/>
      <c r="B4" s="327"/>
      <c r="C4" s="368"/>
      <c r="D4" s="320"/>
      <c r="E4" s="320"/>
      <c r="F4" s="320"/>
      <c r="G4" s="320" t="s">
        <v>4</v>
      </c>
      <c r="H4" s="321" t="s">
        <v>45</v>
      </c>
      <c r="I4" s="321" t="s">
        <v>46</v>
      </c>
      <c r="J4" s="320" t="s">
        <v>6</v>
      </c>
      <c r="K4" s="119"/>
      <c r="L4" s="119"/>
      <c r="M4" s="119"/>
      <c r="N4" s="153"/>
      <c r="O4" s="119"/>
      <c r="P4" s="119"/>
      <c r="Q4" s="11"/>
      <c r="R4" s="119"/>
      <c r="S4" s="119"/>
      <c r="T4" s="119"/>
      <c r="U4" s="119"/>
      <c r="V4" s="370"/>
      <c r="W4" s="363"/>
      <c r="X4" s="354"/>
      <c r="Y4" s="354"/>
      <c r="Z4" s="363"/>
      <c r="AA4" s="362"/>
    </row>
    <row r="5" spans="1:35" ht="46.5" customHeight="1">
      <c r="A5" s="326"/>
      <c r="B5" s="327"/>
      <c r="C5" s="368"/>
      <c r="D5" s="320"/>
      <c r="E5" s="320"/>
      <c r="F5" s="320"/>
      <c r="G5" s="320"/>
      <c r="H5" s="321"/>
      <c r="I5" s="321"/>
      <c r="J5" s="320"/>
      <c r="K5" s="119"/>
      <c r="L5" s="119"/>
      <c r="M5" s="119"/>
      <c r="N5" s="153"/>
      <c r="O5" s="119"/>
      <c r="P5" s="119"/>
      <c r="Q5" s="11"/>
      <c r="R5" s="119"/>
      <c r="S5" s="119"/>
      <c r="T5" s="119"/>
      <c r="U5" s="119"/>
      <c r="V5" s="370"/>
      <c r="W5" s="363"/>
      <c r="X5" s="354"/>
      <c r="Y5" s="354"/>
      <c r="Z5" s="363"/>
      <c r="AA5" s="362"/>
    </row>
    <row r="6" spans="1:35" ht="81" customHeight="1">
      <c r="A6" s="326"/>
      <c r="B6" s="327"/>
      <c r="C6" s="369"/>
      <c r="D6" s="320"/>
      <c r="E6" s="320"/>
      <c r="F6" s="320"/>
      <c r="G6" s="320"/>
      <c r="H6" s="321"/>
      <c r="I6" s="321"/>
      <c r="J6" s="320"/>
      <c r="K6" s="119"/>
      <c r="L6" s="11" t="s">
        <v>148</v>
      </c>
      <c r="M6" s="11" t="s">
        <v>149</v>
      </c>
      <c r="N6" s="159" t="s">
        <v>150</v>
      </c>
      <c r="O6" s="11" t="s">
        <v>151</v>
      </c>
      <c r="P6" s="11" t="s">
        <v>152</v>
      </c>
      <c r="Q6" s="11">
        <v>2016</v>
      </c>
      <c r="R6" s="119"/>
      <c r="S6" s="119"/>
      <c r="T6" s="119"/>
      <c r="U6" s="119"/>
      <c r="V6" s="370"/>
      <c r="W6" s="363"/>
      <c r="X6" s="355"/>
      <c r="Y6" s="355"/>
      <c r="Z6" s="363"/>
      <c r="AA6" s="362"/>
      <c r="AI6" s="112"/>
    </row>
    <row r="7" spans="1:35" s="127" customFormat="1" ht="63" customHeight="1">
      <c r="A7" s="18">
        <v>1</v>
      </c>
      <c r="B7" s="19" t="s">
        <v>99</v>
      </c>
      <c r="C7" s="36">
        <v>1</v>
      </c>
      <c r="D7" s="155">
        <v>300</v>
      </c>
      <c r="E7" s="155">
        <v>0</v>
      </c>
      <c r="F7" s="156">
        <v>0</v>
      </c>
      <c r="G7" s="156">
        <v>0</v>
      </c>
      <c r="H7" s="155">
        <v>0</v>
      </c>
      <c r="I7" s="155">
        <v>0</v>
      </c>
      <c r="J7" s="155">
        <v>0</v>
      </c>
      <c r="L7" s="157">
        <v>440</v>
      </c>
      <c r="M7" s="154">
        <v>20</v>
      </c>
      <c r="N7" s="155">
        <v>220</v>
      </c>
      <c r="O7" s="158">
        <v>10</v>
      </c>
      <c r="P7" s="156">
        <v>1252.0335</v>
      </c>
      <c r="Q7" s="154">
        <v>1266</v>
      </c>
      <c r="S7" s="127">
        <v>8</v>
      </c>
      <c r="V7" s="11">
        <v>332</v>
      </c>
      <c r="W7" s="90">
        <f>D7-V7</f>
        <v>-32</v>
      </c>
      <c r="X7" s="41">
        <v>572</v>
      </c>
      <c r="Y7" s="11">
        <v>660</v>
      </c>
      <c r="Z7" s="94">
        <f>X7-Y7</f>
        <v>-88</v>
      </c>
      <c r="AA7" s="164" t="s">
        <v>164</v>
      </c>
    </row>
    <row r="8" spans="1:35" s="127" customFormat="1" ht="46.9" customHeight="1">
      <c r="A8" s="18">
        <v>2</v>
      </c>
      <c r="B8" s="19" t="s">
        <v>7</v>
      </c>
      <c r="C8" s="36">
        <v>2</v>
      </c>
      <c r="D8" s="10">
        <v>4900</v>
      </c>
      <c r="E8" s="10">
        <v>0</v>
      </c>
      <c r="F8" s="41">
        <v>0</v>
      </c>
      <c r="G8" s="41">
        <v>5900</v>
      </c>
      <c r="H8" s="10">
        <v>1600</v>
      </c>
      <c r="I8" s="10">
        <v>4300</v>
      </c>
      <c r="J8" s="10">
        <v>1593</v>
      </c>
      <c r="L8" s="128">
        <f>N8/O8*M8</f>
        <v>1870</v>
      </c>
      <c r="M8" s="11">
        <v>85</v>
      </c>
      <c r="N8" s="10">
        <v>220</v>
      </c>
      <c r="O8" s="129">
        <v>10</v>
      </c>
      <c r="P8" s="41">
        <v>15655.59</v>
      </c>
      <c r="Q8" s="41">
        <v>16049</v>
      </c>
      <c r="V8" s="11">
        <v>5006</v>
      </c>
      <c r="W8" s="90">
        <f t="shared" ref="W8:W68" si="0">D8-V8</f>
        <v>-106</v>
      </c>
      <c r="X8" s="41">
        <v>1848</v>
      </c>
      <c r="Y8" s="11">
        <v>1900</v>
      </c>
      <c r="Z8" s="94">
        <f t="shared" ref="Z8:Z71" si="1">X8-Y8</f>
        <v>-52</v>
      </c>
      <c r="AA8" s="164"/>
    </row>
    <row r="9" spans="1:35" s="127" customFormat="1" ht="48" customHeight="1">
      <c r="A9" s="18">
        <v>3</v>
      </c>
      <c r="B9" s="19" t="s">
        <v>23</v>
      </c>
      <c r="C9" s="36">
        <v>1</v>
      </c>
      <c r="D9" s="10">
        <v>400</v>
      </c>
      <c r="E9" s="10">
        <v>0</v>
      </c>
      <c r="F9" s="41">
        <v>0</v>
      </c>
      <c r="G9" s="41">
        <v>1475</v>
      </c>
      <c r="H9" s="10">
        <v>400</v>
      </c>
      <c r="I9" s="10">
        <v>1075</v>
      </c>
      <c r="J9" s="10">
        <v>398</v>
      </c>
      <c r="L9" s="128">
        <f>N9/O9*M9</f>
        <v>946</v>
      </c>
      <c r="M9" s="11">
        <v>43</v>
      </c>
      <c r="N9" s="10">
        <v>220</v>
      </c>
      <c r="O9" s="129">
        <v>10</v>
      </c>
      <c r="P9" s="41">
        <v>5426.2664999999997</v>
      </c>
      <c r="Q9" s="11">
        <v>5660</v>
      </c>
      <c r="V9" s="11">
        <v>430</v>
      </c>
      <c r="W9" s="90">
        <f t="shared" si="0"/>
        <v>-30</v>
      </c>
      <c r="X9" s="41">
        <v>990</v>
      </c>
      <c r="Y9" s="11">
        <v>1034</v>
      </c>
      <c r="Z9" s="94">
        <f t="shared" si="1"/>
        <v>-44</v>
      </c>
      <c r="AA9" s="164" t="s">
        <v>165</v>
      </c>
    </row>
    <row r="10" spans="1:35" s="127" customFormat="1" ht="46.15" customHeight="1">
      <c r="A10" s="18">
        <v>4</v>
      </c>
      <c r="B10" s="19" t="s">
        <v>24</v>
      </c>
      <c r="C10" s="36">
        <v>1</v>
      </c>
      <c r="D10" s="10">
        <v>400</v>
      </c>
      <c r="E10" s="10">
        <v>0</v>
      </c>
      <c r="F10" s="41">
        <v>0</v>
      </c>
      <c r="G10" s="41">
        <v>1475</v>
      </c>
      <c r="H10" s="10">
        <v>400</v>
      </c>
      <c r="I10" s="10">
        <v>1075</v>
      </c>
      <c r="J10" s="10">
        <v>398</v>
      </c>
      <c r="L10" s="128">
        <f>N10/O10*M10</f>
        <v>440</v>
      </c>
      <c r="M10" s="11">
        <v>20</v>
      </c>
      <c r="N10" s="10">
        <v>220</v>
      </c>
      <c r="O10" s="129">
        <v>10</v>
      </c>
      <c r="P10" s="41">
        <v>2320.5615000000003</v>
      </c>
      <c r="Q10" s="11">
        <v>2466</v>
      </c>
      <c r="S10" s="127">
        <v>8</v>
      </c>
      <c r="V10" s="11">
        <v>430</v>
      </c>
      <c r="W10" s="90">
        <f t="shared" si="0"/>
        <v>-30</v>
      </c>
      <c r="X10" s="41">
        <v>594</v>
      </c>
      <c r="Y10" s="11">
        <v>638</v>
      </c>
      <c r="Z10" s="94">
        <f t="shared" si="1"/>
        <v>-44</v>
      </c>
      <c r="AA10" s="164" t="s">
        <v>165</v>
      </c>
    </row>
    <row r="11" spans="1:35" s="127" customFormat="1" ht="42" customHeight="1">
      <c r="A11" s="18">
        <v>5</v>
      </c>
      <c r="B11" s="19" t="s">
        <v>51</v>
      </c>
      <c r="C11" s="36">
        <v>3</v>
      </c>
      <c r="D11" s="10">
        <v>17410</v>
      </c>
      <c r="E11" s="10">
        <v>0</v>
      </c>
      <c r="F11" s="41">
        <v>0</v>
      </c>
      <c r="G11" s="41">
        <v>10325</v>
      </c>
      <c r="H11" s="10">
        <v>2900</v>
      </c>
      <c r="I11" s="10">
        <v>7425</v>
      </c>
      <c r="J11" s="10">
        <v>2750</v>
      </c>
      <c r="L11" s="128">
        <v>9900</v>
      </c>
      <c r="M11" s="104">
        <v>326</v>
      </c>
      <c r="N11" s="130">
        <v>220</v>
      </c>
      <c r="O11" s="131">
        <v>10</v>
      </c>
      <c r="P11" s="132">
        <v>39356.758499999996</v>
      </c>
      <c r="Q11" s="11">
        <v>40527</v>
      </c>
      <c r="R11" s="101">
        <v>450</v>
      </c>
      <c r="V11" s="11">
        <v>17510</v>
      </c>
      <c r="W11" s="90">
        <f t="shared" si="0"/>
        <v>-100</v>
      </c>
      <c r="X11" s="41">
        <v>7106</v>
      </c>
      <c r="Y11" s="11">
        <v>7142</v>
      </c>
      <c r="Z11" s="94">
        <f t="shared" si="1"/>
        <v>-36</v>
      </c>
      <c r="AA11" s="164"/>
    </row>
    <row r="12" spans="1:35" s="127" customFormat="1" ht="46.15" customHeight="1">
      <c r="A12" s="18">
        <v>6</v>
      </c>
      <c r="B12" s="19" t="s">
        <v>93</v>
      </c>
      <c r="C12" s="36">
        <v>1</v>
      </c>
      <c r="D12" s="10">
        <v>770</v>
      </c>
      <c r="E12" s="10">
        <v>0</v>
      </c>
      <c r="F12" s="41">
        <v>0</v>
      </c>
      <c r="G12" s="41">
        <v>2717</v>
      </c>
      <c r="H12" s="10">
        <v>770</v>
      </c>
      <c r="I12" s="41">
        <v>1947</v>
      </c>
      <c r="J12" s="10">
        <v>721</v>
      </c>
      <c r="L12" s="128">
        <f t="shared" ref="L12:L19" si="2">N12/O12*M12</f>
        <v>990</v>
      </c>
      <c r="M12" s="11">
        <v>45</v>
      </c>
      <c r="N12" s="10">
        <v>220</v>
      </c>
      <c r="O12" s="129">
        <v>10</v>
      </c>
      <c r="P12" s="41">
        <v>5115.695999999999</v>
      </c>
      <c r="Q12" s="11">
        <v>5423</v>
      </c>
      <c r="V12" s="11">
        <v>800</v>
      </c>
      <c r="W12" s="90">
        <f t="shared" si="0"/>
        <v>-30</v>
      </c>
      <c r="X12" s="41">
        <v>1364</v>
      </c>
      <c r="Y12" s="11">
        <v>1402</v>
      </c>
      <c r="Z12" s="94">
        <f t="shared" si="1"/>
        <v>-38</v>
      </c>
      <c r="AA12" s="164" t="s">
        <v>165</v>
      </c>
    </row>
    <row r="13" spans="1:35" s="127" customFormat="1" ht="38.25">
      <c r="A13" s="18">
        <v>7</v>
      </c>
      <c r="B13" s="19" t="s">
        <v>19</v>
      </c>
      <c r="C13" s="36">
        <v>1</v>
      </c>
      <c r="D13" s="10">
        <v>0</v>
      </c>
      <c r="E13" s="10">
        <v>0</v>
      </c>
      <c r="F13" s="41">
        <v>0</v>
      </c>
      <c r="G13" s="41">
        <v>2950</v>
      </c>
      <c r="H13" s="10">
        <v>800</v>
      </c>
      <c r="I13" s="10">
        <v>2150</v>
      </c>
      <c r="J13" s="10">
        <v>796</v>
      </c>
      <c r="L13" s="128">
        <f t="shared" si="2"/>
        <v>1980</v>
      </c>
      <c r="M13" s="11">
        <v>90</v>
      </c>
      <c r="N13" s="130">
        <v>220</v>
      </c>
      <c r="O13" s="129">
        <v>10</v>
      </c>
      <c r="P13" s="41">
        <v>0</v>
      </c>
      <c r="Q13" s="11">
        <v>0</v>
      </c>
      <c r="V13" s="11">
        <v>0</v>
      </c>
      <c r="W13" s="90">
        <f t="shared" si="0"/>
        <v>0</v>
      </c>
      <c r="X13" s="41">
        <v>2100</v>
      </c>
      <c r="Y13" s="11">
        <v>2125</v>
      </c>
      <c r="Z13" s="94">
        <f t="shared" si="1"/>
        <v>-25</v>
      </c>
      <c r="AA13" s="164"/>
    </row>
    <row r="14" spans="1:35" s="127" customFormat="1" ht="42.6" customHeight="1">
      <c r="A14" s="18">
        <v>8</v>
      </c>
      <c r="B14" s="19" t="s">
        <v>26</v>
      </c>
      <c r="C14" s="36">
        <v>1</v>
      </c>
      <c r="D14" s="10">
        <v>400</v>
      </c>
      <c r="E14" s="10">
        <v>0</v>
      </c>
      <c r="F14" s="41">
        <v>0</v>
      </c>
      <c r="G14" s="41">
        <v>2950</v>
      </c>
      <c r="H14" s="10">
        <v>800</v>
      </c>
      <c r="I14" s="10">
        <v>2150</v>
      </c>
      <c r="J14" s="10">
        <v>796</v>
      </c>
      <c r="L14" s="128">
        <f t="shared" si="2"/>
        <v>1210</v>
      </c>
      <c r="M14" s="11">
        <v>55</v>
      </c>
      <c r="N14" s="10">
        <v>220</v>
      </c>
      <c r="O14" s="129">
        <v>10</v>
      </c>
      <c r="P14" s="41">
        <v>5443.4054999999998</v>
      </c>
      <c r="Q14" s="11">
        <v>5574</v>
      </c>
      <c r="V14" s="11">
        <v>430</v>
      </c>
      <c r="W14" s="90">
        <f t="shared" si="0"/>
        <v>-30</v>
      </c>
      <c r="X14" s="41">
        <v>1584</v>
      </c>
      <c r="Y14" s="11">
        <v>1650</v>
      </c>
      <c r="Z14" s="94">
        <f t="shared" si="1"/>
        <v>-66</v>
      </c>
      <c r="AA14" s="164" t="s">
        <v>165</v>
      </c>
    </row>
    <row r="15" spans="1:35" s="127" customFormat="1" ht="42.6" customHeight="1">
      <c r="A15" s="18">
        <v>9</v>
      </c>
      <c r="B15" s="19" t="s">
        <v>124</v>
      </c>
      <c r="C15" s="36">
        <v>1</v>
      </c>
      <c r="D15" s="10">
        <v>400</v>
      </c>
      <c r="E15" s="10">
        <v>0</v>
      </c>
      <c r="F15" s="41">
        <v>0</v>
      </c>
      <c r="G15" s="41">
        <v>1475</v>
      </c>
      <c r="H15" s="10">
        <v>400</v>
      </c>
      <c r="I15" s="10">
        <v>1075</v>
      </c>
      <c r="J15" s="10">
        <v>398</v>
      </c>
      <c r="L15" s="128">
        <f t="shared" si="2"/>
        <v>440</v>
      </c>
      <c r="M15" s="41">
        <v>20</v>
      </c>
      <c r="N15" s="10">
        <v>220</v>
      </c>
      <c r="O15" s="129">
        <v>10</v>
      </c>
      <c r="P15" s="41">
        <v>1989.6014999999998</v>
      </c>
      <c r="Q15" s="11">
        <v>2046</v>
      </c>
      <c r="V15" s="11">
        <v>430</v>
      </c>
      <c r="W15" s="90">
        <f t="shared" si="0"/>
        <v>-30</v>
      </c>
      <c r="X15" s="41">
        <v>594</v>
      </c>
      <c r="Y15" s="11">
        <v>616</v>
      </c>
      <c r="Z15" s="94">
        <f t="shared" si="1"/>
        <v>-22</v>
      </c>
      <c r="AA15" s="164" t="s">
        <v>165</v>
      </c>
    </row>
    <row r="16" spans="1:35" s="127" customFormat="1" ht="43.15" customHeight="1">
      <c r="A16" s="18">
        <v>10</v>
      </c>
      <c r="B16" s="19" t="s">
        <v>27</v>
      </c>
      <c r="C16" s="36">
        <v>1</v>
      </c>
      <c r="D16" s="10">
        <v>620</v>
      </c>
      <c r="E16" s="10">
        <v>0</v>
      </c>
      <c r="F16" s="41">
        <v>0</v>
      </c>
      <c r="G16" s="41">
        <v>1475</v>
      </c>
      <c r="H16" s="10">
        <v>400</v>
      </c>
      <c r="I16" s="10">
        <v>1075</v>
      </c>
      <c r="J16" s="10">
        <v>398</v>
      </c>
      <c r="L16" s="128">
        <f t="shared" si="2"/>
        <v>770</v>
      </c>
      <c r="M16" s="11">
        <v>35</v>
      </c>
      <c r="N16" s="10">
        <v>220</v>
      </c>
      <c r="O16" s="129">
        <v>10</v>
      </c>
      <c r="P16" s="41">
        <v>3002.5754999999995</v>
      </c>
      <c r="Q16" s="11">
        <v>3111</v>
      </c>
      <c r="V16" s="11">
        <v>655</v>
      </c>
      <c r="W16" s="90">
        <f t="shared" si="0"/>
        <v>-35</v>
      </c>
      <c r="X16" s="41">
        <v>880</v>
      </c>
      <c r="Y16" s="11">
        <v>910</v>
      </c>
      <c r="Z16" s="94">
        <f t="shared" si="1"/>
        <v>-30</v>
      </c>
      <c r="AA16" s="164"/>
    </row>
    <row r="17" spans="1:27" s="127" customFormat="1" ht="44.45" customHeight="1">
      <c r="A17" s="18">
        <v>11</v>
      </c>
      <c r="B17" s="19" t="s">
        <v>28</v>
      </c>
      <c r="C17" s="36">
        <v>1</v>
      </c>
      <c r="D17" s="10">
        <v>400</v>
      </c>
      <c r="E17" s="10">
        <v>0</v>
      </c>
      <c r="F17" s="41">
        <v>0</v>
      </c>
      <c r="G17" s="41">
        <v>1475</v>
      </c>
      <c r="H17" s="10">
        <v>400</v>
      </c>
      <c r="I17" s="10">
        <v>1075</v>
      </c>
      <c r="J17" s="10">
        <v>398</v>
      </c>
      <c r="L17" s="128">
        <f t="shared" si="2"/>
        <v>440</v>
      </c>
      <c r="M17" s="11">
        <v>20</v>
      </c>
      <c r="N17" s="10">
        <v>220</v>
      </c>
      <c r="O17" s="129">
        <v>10</v>
      </c>
      <c r="P17" s="41">
        <v>1714.491</v>
      </c>
      <c r="Q17" s="11">
        <v>1787</v>
      </c>
      <c r="V17" s="11">
        <v>430</v>
      </c>
      <c r="W17" s="90">
        <f t="shared" si="0"/>
        <v>-30</v>
      </c>
      <c r="X17" s="41">
        <v>572</v>
      </c>
      <c r="Y17" s="11">
        <v>572</v>
      </c>
      <c r="Z17" s="94">
        <f t="shared" si="1"/>
        <v>0</v>
      </c>
      <c r="AA17" s="164" t="s">
        <v>165</v>
      </c>
    </row>
    <row r="18" spans="1:27" s="127" customFormat="1" ht="44.45" customHeight="1">
      <c r="A18" s="18">
        <v>12</v>
      </c>
      <c r="B18" s="19" t="s">
        <v>29</v>
      </c>
      <c r="C18" s="36">
        <v>1</v>
      </c>
      <c r="D18" s="10">
        <v>1150</v>
      </c>
      <c r="E18" s="10">
        <v>0</v>
      </c>
      <c r="F18" s="41">
        <v>0</v>
      </c>
      <c r="G18" s="41">
        <v>1475</v>
      </c>
      <c r="H18" s="10">
        <v>400</v>
      </c>
      <c r="I18" s="10">
        <v>1075</v>
      </c>
      <c r="J18" s="10">
        <v>398</v>
      </c>
      <c r="L18" s="128">
        <f t="shared" si="2"/>
        <v>990</v>
      </c>
      <c r="M18" s="11">
        <v>45</v>
      </c>
      <c r="N18" s="10">
        <v>220</v>
      </c>
      <c r="O18" s="129">
        <v>10</v>
      </c>
      <c r="P18" s="41">
        <v>7129.8239999999996</v>
      </c>
      <c r="Q18" s="11">
        <v>7337</v>
      </c>
      <c r="V18" s="11">
        <v>1200</v>
      </c>
      <c r="W18" s="90">
        <f t="shared" si="0"/>
        <v>-50</v>
      </c>
      <c r="X18" s="41">
        <v>968</v>
      </c>
      <c r="Y18" s="11">
        <v>1014</v>
      </c>
      <c r="Z18" s="94">
        <f t="shared" si="1"/>
        <v>-46</v>
      </c>
      <c r="AA18" s="164"/>
    </row>
    <row r="19" spans="1:27" s="127" customFormat="1" ht="38.25">
      <c r="A19" s="18">
        <v>13</v>
      </c>
      <c r="B19" s="19" t="s">
        <v>30</v>
      </c>
      <c r="C19" s="36">
        <v>1</v>
      </c>
      <c r="D19" s="10">
        <v>942</v>
      </c>
      <c r="E19" s="10">
        <v>0</v>
      </c>
      <c r="F19" s="41">
        <v>0</v>
      </c>
      <c r="G19" s="41">
        <v>1475</v>
      </c>
      <c r="H19" s="10">
        <v>400</v>
      </c>
      <c r="I19" s="10">
        <v>1075</v>
      </c>
      <c r="J19" s="10">
        <v>398</v>
      </c>
      <c r="L19" s="128">
        <f t="shared" si="2"/>
        <v>528</v>
      </c>
      <c r="M19" s="11">
        <v>24</v>
      </c>
      <c r="N19" s="10">
        <v>220</v>
      </c>
      <c r="O19" s="129">
        <v>10</v>
      </c>
      <c r="P19" s="41">
        <v>3624.0119999999997</v>
      </c>
      <c r="Q19" s="11">
        <v>3790</v>
      </c>
      <c r="V19" s="11">
        <v>982</v>
      </c>
      <c r="W19" s="90">
        <f t="shared" si="0"/>
        <v>-40</v>
      </c>
      <c r="X19" s="41">
        <v>572</v>
      </c>
      <c r="Y19" s="11">
        <v>581</v>
      </c>
      <c r="Z19" s="94">
        <f t="shared" si="1"/>
        <v>-9</v>
      </c>
      <c r="AA19" s="164" t="s">
        <v>165</v>
      </c>
    </row>
    <row r="20" spans="1:27" s="127" customFormat="1" ht="38.25">
      <c r="A20" s="18">
        <v>14</v>
      </c>
      <c r="B20" s="19" t="s">
        <v>31</v>
      </c>
      <c r="C20" s="36">
        <v>2</v>
      </c>
      <c r="D20" s="10">
        <v>2338</v>
      </c>
      <c r="E20" s="10">
        <v>0</v>
      </c>
      <c r="F20" s="41">
        <v>0</v>
      </c>
      <c r="G20" s="41">
        <v>1475</v>
      </c>
      <c r="H20" s="10">
        <v>400</v>
      </c>
      <c r="I20" s="10">
        <v>1075</v>
      </c>
      <c r="J20" s="10">
        <v>398</v>
      </c>
      <c r="L20" s="128">
        <v>1408</v>
      </c>
      <c r="M20" s="11">
        <f>L20/22</f>
        <v>64</v>
      </c>
      <c r="N20" s="10">
        <v>220</v>
      </c>
      <c r="O20" s="129">
        <v>10</v>
      </c>
      <c r="P20" s="41">
        <v>10066.502999999999</v>
      </c>
      <c r="Q20" s="11">
        <v>10499</v>
      </c>
      <c r="V20" s="11">
        <v>2418</v>
      </c>
      <c r="W20" s="90">
        <f t="shared" si="0"/>
        <v>-80</v>
      </c>
      <c r="X20" s="41">
        <v>1364</v>
      </c>
      <c r="Y20" s="11">
        <v>1408</v>
      </c>
      <c r="Z20" s="94">
        <f t="shared" si="1"/>
        <v>-44</v>
      </c>
      <c r="AA20" s="164"/>
    </row>
    <row r="21" spans="1:27" s="127" customFormat="1" ht="44.25" customHeight="1">
      <c r="A21" s="18">
        <v>15</v>
      </c>
      <c r="B21" s="19" t="s">
        <v>20</v>
      </c>
      <c r="C21" s="36">
        <v>2</v>
      </c>
      <c r="D21" s="10">
        <v>4269</v>
      </c>
      <c r="E21" s="10">
        <v>0</v>
      </c>
      <c r="F21" s="41">
        <v>0</v>
      </c>
      <c r="G21" s="41">
        <v>4900</v>
      </c>
      <c r="H21" s="10">
        <v>1400</v>
      </c>
      <c r="I21" s="10">
        <v>3500</v>
      </c>
      <c r="J21" s="10">
        <v>1296</v>
      </c>
      <c r="L21" s="128">
        <f t="shared" ref="L21:L33" si="3">N21/O21*M21</f>
        <v>1980</v>
      </c>
      <c r="M21" s="11">
        <v>90</v>
      </c>
      <c r="N21" s="10">
        <v>220</v>
      </c>
      <c r="O21" s="129">
        <v>10</v>
      </c>
      <c r="P21" s="41">
        <v>11663.385</v>
      </c>
      <c r="Q21" s="11">
        <v>11895</v>
      </c>
      <c r="V21" s="11">
        <v>4349</v>
      </c>
      <c r="W21" s="90">
        <f t="shared" si="0"/>
        <v>-80</v>
      </c>
      <c r="X21" s="41">
        <v>1836</v>
      </c>
      <c r="Y21" s="11">
        <v>1936</v>
      </c>
      <c r="Z21" s="94">
        <f t="shared" si="1"/>
        <v>-100</v>
      </c>
      <c r="AA21" s="164"/>
    </row>
    <row r="22" spans="1:27" s="127" customFormat="1" ht="38.25">
      <c r="A22" s="18">
        <v>16</v>
      </c>
      <c r="B22" s="19" t="s">
        <v>21</v>
      </c>
      <c r="C22" s="36">
        <v>2</v>
      </c>
      <c r="D22" s="10">
        <v>3100</v>
      </c>
      <c r="E22" s="10">
        <v>0</v>
      </c>
      <c r="F22" s="41">
        <v>0</v>
      </c>
      <c r="G22" s="41">
        <v>5900</v>
      </c>
      <c r="H22" s="10">
        <v>1600</v>
      </c>
      <c r="I22" s="10">
        <v>4300</v>
      </c>
      <c r="J22" s="10">
        <v>1593</v>
      </c>
      <c r="L22" s="128">
        <f t="shared" si="3"/>
        <v>1430</v>
      </c>
      <c r="M22" s="133">
        <v>65</v>
      </c>
      <c r="N22" s="10">
        <v>220</v>
      </c>
      <c r="O22" s="129">
        <v>10</v>
      </c>
      <c r="P22" s="41">
        <v>11926.084499999999</v>
      </c>
      <c r="Q22" s="11">
        <v>12245</v>
      </c>
      <c r="V22" s="11">
        <v>3105</v>
      </c>
      <c r="W22" s="90">
        <f t="shared" si="0"/>
        <v>-5</v>
      </c>
      <c r="X22" s="41">
        <v>1220</v>
      </c>
      <c r="Y22" s="11">
        <v>1122</v>
      </c>
      <c r="Z22" s="94">
        <f t="shared" si="1"/>
        <v>98</v>
      </c>
      <c r="AA22" s="164"/>
    </row>
    <row r="23" spans="1:27" s="127" customFormat="1" ht="44.45" customHeight="1">
      <c r="A23" s="18">
        <v>17</v>
      </c>
      <c r="B23" s="19" t="s">
        <v>22</v>
      </c>
      <c r="C23" s="36">
        <v>2</v>
      </c>
      <c r="D23" s="10">
        <v>10456</v>
      </c>
      <c r="E23" s="10">
        <v>0</v>
      </c>
      <c r="F23" s="41">
        <v>0</v>
      </c>
      <c r="G23" s="41">
        <v>7375</v>
      </c>
      <c r="H23" s="10">
        <v>2100</v>
      </c>
      <c r="I23" s="10">
        <v>5275</v>
      </c>
      <c r="J23" s="10">
        <v>1954</v>
      </c>
      <c r="L23" s="128">
        <f t="shared" si="3"/>
        <v>3520</v>
      </c>
      <c r="M23" s="41">
        <v>160</v>
      </c>
      <c r="N23" s="10">
        <v>220</v>
      </c>
      <c r="O23" s="129">
        <v>10</v>
      </c>
      <c r="P23" s="41">
        <v>25950.218999999997</v>
      </c>
      <c r="Q23" s="11">
        <v>26648</v>
      </c>
      <c r="V23" s="11">
        <v>10536</v>
      </c>
      <c r="W23" s="90">
        <f t="shared" si="0"/>
        <v>-80</v>
      </c>
      <c r="X23" s="41">
        <v>3322</v>
      </c>
      <c r="Y23" s="11">
        <v>3420</v>
      </c>
      <c r="Z23" s="94">
        <f>X23-Y23</f>
        <v>-98</v>
      </c>
      <c r="AA23" s="164"/>
    </row>
    <row r="24" spans="1:27" s="127" customFormat="1" ht="46.15" customHeight="1">
      <c r="A24" s="18">
        <v>18</v>
      </c>
      <c r="B24" s="19" t="s">
        <v>32</v>
      </c>
      <c r="C24" s="36">
        <v>1</v>
      </c>
      <c r="D24" s="10">
        <v>1247</v>
      </c>
      <c r="E24" s="10">
        <v>0</v>
      </c>
      <c r="F24" s="41">
        <v>0</v>
      </c>
      <c r="G24" s="41">
        <v>1475</v>
      </c>
      <c r="H24" s="10">
        <v>400</v>
      </c>
      <c r="I24" s="10">
        <v>1075</v>
      </c>
      <c r="J24" s="10">
        <v>398</v>
      </c>
      <c r="L24" s="128">
        <f t="shared" si="3"/>
        <v>880</v>
      </c>
      <c r="M24" s="11">
        <v>40</v>
      </c>
      <c r="N24" s="10">
        <v>220</v>
      </c>
      <c r="O24" s="129">
        <v>10</v>
      </c>
      <c r="P24" s="41">
        <v>6387.2325000000001</v>
      </c>
      <c r="Q24" s="11">
        <v>6415</v>
      </c>
      <c r="V24" s="11">
        <v>1297</v>
      </c>
      <c r="W24" s="90">
        <f t="shared" si="0"/>
        <v>-50</v>
      </c>
      <c r="X24" s="41">
        <v>1100</v>
      </c>
      <c r="Y24" s="11">
        <v>1122</v>
      </c>
      <c r="Z24" s="94">
        <f>X24-Y24</f>
        <v>-22</v>
      </c>
      <c r="AA24" s="164"/>
    </row>
    <row r="25" spans="1:27" s="127" customFormat="1" ht="54" customHeight="1">
      <c r="A25" s="18">
        <v>19</v>
      </c>
      <c r="B25" s="19" t="s">
        <v>8</v>
      </c>
      <c r="C25" s="36">
        <v>3</v>
      </c>
      <c r="D25" s="41">
        <v>10156</v>
      </c>
      <c r="E25" s="41">
        <v>0</v>
      </c>
      <c r="F25" s="10">
        <v>0</v>
      </c>
      <c r="G25" s="10">
        <v>2950</v>
      </c>
      <c r="H25" s="10">
        <v>800</v>
      </c>
      <c r="I25" s="10">
        <v>2150</v>
      </c>
      <c r="J25" s="10">
        <v>796</v>
      </c>
      <c r="L25" s="128">
        <f t="shared" si="3"/>
        <v>1760</v>
      </c>
      <c r="M25" s="11">
        <v>80</v>
      </c>
      <c r="N25" s="10">
        <v>220</v>
      </c>
      <c r="O25" s="129">
        <v>10</v>
      </c>
      <c r="P25" s="41"/>
      <c r="Q25" s="11"/>
      <c r="V25" s="11">
        <v>10206</v>
      </c>
      <c r="W25" s="90">
        <f t="shared" si="0"/>
        <v>-50</v>
      </c>
      <c r="X25" s="10">
        <v>2210</v>
      </c>
      <c r="Y25" s="11">
        <v>2086</v>
      </c>
      <c r="Z25" s="94">
        <f t="shared" si="1"/>
        <v>124</v>
      </c>
      <c r="AA25" s="164" t="s">
        <v>166</v>
      </c>
    </row>
    <row r="26" spans="1:27" s="127" customFormat="1" ht="48.6" customHeight="1">
      <c r="A26" s="18">
        <v>20</v>
      </c>
      <c r="B26" s="19" t="s">
        <v>50</v>
      </c>
      <c r="C26" s="36">
        <v>2</v>
      </c>
      <c r="D26" s="41">
        <v>3050</v>
      </c>
      <c r="E26" s="41">
        <v>0</v>
      </c>
      <c r="F26" s="10">
        <v>0</v>
      </c>
      <c r="G26" s="10">
        <v>2950</v>
      </c>
      <c r="H26" s="10">
        <v>800</v>
      </c>
      <c r="I26" s="10">
        <v>2150</v>
      </c>
      <c r="J26" s="10">
        <v>796</v>
      </c>
      <c r="L26" s="128">
        <f t="shared" si="3"/>
        <v>1870</v>
      </c>
      <c r="M26" s="11">
        <v>85</v>
      </c>
      <c r="N26" s="10">
        <v>220</v>
      </c>
      <c r="O26" s="129">
        <v>10</v>
      </c>
      <c r="P26" s="41"/>
      <c r="Q26" s="11"/>
      <c r="V26" s="11">
        <v>3100</v>
      </c>
      <c r="W26" s="90">
        <f t="shared" si="0"/>
        <v>-50</v>
      </c>
      <c r="X26" s="10">
        <v>2600</v>
      </c>
      <c r="Y26" s="10">
        <v>2364</v>
      </c>
      <c r="Z26" s="94">
        <f t="shared" si="1"/>
        <v>236</v>
      </c>
      <c r="AA26" s="164" t="s">
        <v>170</v>
      </c>
    </row>
    <row r="27" spans="1:27" s="127" customFormat="1" ht="38.25">
      <c r="A27" s="18">
        <v>21</v>
      </c>
      <c r="B27" s="19" t="s">
        <v>61</v>
      </c>
      <c r="C27" s="36">
        <v>2</v>
      </c>
      <c r="D27" s="41">
        <v>7131</v>
      </c>
      <c r="E27" s="41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L27" s="128">
        <f t="shared" si="3"/>
        <v>2420</v>
      </c>
      <c r="M27" s="11">
        <v>110</v>
      </c>
      <c r="N27" s="10">
        <v>220</v>
      </c>
      <c r="O27" s="129">
        <v>10</v>
      </c>
      <c r="P27" s="41"/>
      <c r="Q27" s="11"/>
      <c r="V27" s="11">
        <v>7181</v>
      </c>
      <c r="W27" s="90">
        <f t="shared" si="0"/>
        <v>-50</v>
      </c>
      <c r="X27" s="10">
        <v>2533</v>
      </c>
      <c r="Y27" s="10">
        <v>2533</v>
      </c>
      <c r="Z27" s="94">
        <f t="shared" si="1"/>
        <v>0</v>
      </c>
      <c r="AA27" s="164"/>
    </row>
    <row r="28" spans="1:27" s="127" customFormat="1" ht="38.25">
      <c r="A28" s="18">
        <v>22</v>
      </c>
      <c r="B28" s="19" t="s">
        <v>144</v>
      </c>
      <c r="C28" s="36">
        <v>3</v>
      </c>
      <c r="D28" s="41">
        <v>9230</v>
      </c>
      <c r="E28" s="41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L28" s="128">
        <f t="shared" si="3"/>
        <v>2200</v>
      </c>
      <c r="M28" s="11">
        <v>100</v>
      </c>
      <c r="N28" s="10">
        <v>220</v>
      </c>
      <c r="O28" s="129">
        <v>10</v>
      </c>
      <c r="P28" s="41"/>
      <c r="Q28" s="11"/>
      <c r="V28" s="11">
        <v>9280</v>
      </c>
      <c r="W28" s="90">
        <f t="shared" si="0"/>
        <v>-50</v>
      </c>
      <c r="X28" s="10">
        <v>2535</v>
      </c>
      <c r="Y28" s="11">
        <v>2535</v>
      </c>
      <c r="Z28" s="94">
        <f t="shared" si="1"/>
        <v>0</v>
      </c>
      <c r="AA28" s="164"/>
    </row>
    <row r="29" spans="1:27" s="127" customFormat="1" ht="38.25">
      <c r="A29" s="18">
        <v>23</v>
      </c>
      <c r="B29" s="19" t="s">
        <v>10</v>
      </c>
      <c r="C29" s="36">
        <v>3</v>
      </c>
      <c r="D29" s="41">
        <v>8209</v>
      </c>
      <c r="E29" s="41">
        <v>0</v>
      </c>
      <c r="F29" s="10">
        <v>0</v>
      </c>
      <c r="G29" s="10">
        <v>5900</v>
      </c>
      <c r="H29" s="10">
        <v>1600</v>
      </c>
      <c r="I29" s="10">
        <v>4300</v>
      </c>
      <c r="J29" s="10">
        <v>1593</v>
      </c>
      <c r="L29" s="128">
        <f t="shared" si="3"/>
        <v>2640</v>
      </c>
      <c r="M29" s="11">
        <v>120</v>
      </c>
      <c r="N29" s="10">
        <v>220</v>
      </c>
      <c r="O29" s="129">
        <v>10</v>
      </c>
      <c r="P29" s="41"/>
      <c r="Q29" s="11"/>
      <c r="V29" s="11">
        <v>8259</v>
      </c>
      <c r="W29" s="90">
        <f t="shared" si="0"/>
        <v>-50</v>
      </c>
      <c r="X29" s="10">
        <v>3304</v>
      </c>
      <c r="Y29" s="11">
        <v>3304</v>
      </c>
      <c r="Z29" s="94">
        <f t="shared" si="1"/>
        <v>0</v>
      </c>
      <c r="AA29" s="164"/>
    </row>
    <row r="30" spans="1:27" s="127" customFormat="1" ht="45.6" customHeight="1">
      <c r="A30" s="18">
        <v>24</v>
      </c>
      <c r="B30" s="19" t="s">
        <v>94</v>
      </c>
      <c r="C30" s="36">
        <v>2</v>
      </c>
      <c r="D30" s="41">
        <v>6700</v>
      </c>
      <c r="E30" s="41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L30" s="128">
        <v>2300</v>
      </c>
      <c r="M30" s="11">
        <v>90</v>
      </c>
      <c r="N30" s="10">
        <v>220</v>
      </c>
      <c r="O30" s="134">
        <v>10</v>
      </c>
      <c r="P30" s="41"/>
      <c r="Q30" s="11"/>
      <c r="V30" s="11">
        <v>6850</v>
      </c>
      <c r="W30" s="90">
        <f t="shared" si="0"/>
        <v>-150</v>
      </c>
      <c r="X30" s="10">
        <v>2056</v>
      </c>
      <c r="Y30" s="11">
        <v>1906</v>
      </c>
      <c r="Z30" s="94">
        <f t="shared" si="1"/>
        <v>150</v>
      </c>
      <c r="AA30" s="164" t="s">
        <v>168</v>
      </c>
    </row>
    <row r="31" spans="1:27" s="127" customFormat="1" ht="43.5" customHeight="1">
      <c r="A31" s="18">
        <v>25</v>
      </c>
      <c r="B31" s="19" t="s">
        <v>92</v>
      </c>
      <c r="C31" s="36">
        <v>2</v>
      </c>
      <c r="D31" s="41">
        <v>4510</v>
      </c>
      <c r="E31" s="41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L31" s="128">
        <f t="shared" si="3"/>
        <v>990</v>
      </c>
      <c r="M31" s="11">
        <v>45</v>
      </c>
      <c r="N31" s="10">
        <v>220</v>
      </c>
      <c r="O31" s="129">
        <v>10</v>
      </c>
      <c r="P31" s="41"/>
      <c r="Q31" s="11"/>
      <c r="V31" s="11">
        <v>4560</v>
      </c>
      <c r="W31" s="90">
        <f t="shared" si="0"/>
        <v>-50</v>
      </c>
      <c r="X31" s="10">
        <v>330</v>
      </c>
      <c r="Y31" s="11">
        <v>315</v>
      </c>
      <c r="Z31" s="94">
        <f t="shared" si="1"/>
        <v>15</v>
      </c>
      <c r="AA31" s="164"/>
    </row>
    <row r="32" spans="1:27" s="127" customFormat="1" ht="37.5" customHeight="1">
      <c r="A32" s="18">
        <v>26</v>
      </c>
      <c r="B32" s="19" t="s">
        <v>12</v>
      </c>
      <c r="C32" s="36">
        <v>2</v>
      </c>
      <c r="D32" s="41">
        <v>3950</v>
      </c>
      <c r="E32" s="41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L32" s="128">
        <f t="shared" si="3"/>
        <v>770</v>
      </c>
      <c r="M32" s="11">
        <v>35</v>
      </c>
      <c r="N32" s="10">
        <v>220</v>
      </c>
      <c r="O32" s="129">
        <v>10</v>
      </c>
      <c r="P32" s="41"/>
      <c r="Q32" s="11"/>
      <c r="V32" s="11">
        <v>4000</v>
      </c>
      <c r="W32" s="90">
        <f t="shared" si="0"/>
        <v>-50</v>
      </c>
      <c r="X32" s="10">
        <v>900</v>
      </c>
      <c r="Y32" s="11">
        <v>858</v>
      </c>
      <c r="Z32" s="94">
        <f t="shared" si="1"/>
        <v>42</v>
      </c>
      <c r="AA32" s="164" t="s">
        <v>168</v>
      </c>
    </row>
    <row r="33" spans="1:27" s="127" customFormat="1" ht="42" customHeight="1">
      <c r="A33" s="18">
        <v>27</v>
      </c>
      <c r="B33" s="19" t="s">
        <v>13</v>
      </c>
      <c r="C33" s="36">
        <v>2</v>
      </c>
      <c r="D33" s="41">
        <v>3850</v>
      </c>
      <c r="E33" s="41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L33" s="128">
        <f t="shared" si="3"/>
        <v>770</v>
      </c>
      <c r="M33" s="11">
        <v>35</v>
      </c>
      <c r="N33" s="10">
        <v>220</v>
      </c>
      <c r="O33" s="129">
        <v>10</v>
      </c>
      <c r="P33" s="41"/>
      <c r="Q33" s="11"/>
      <c r="V33" s="11">
        <v>4000</v>
      </c>
      <c r="W33" s="90">
        <f t="shared" si="0"/>
        <v>-150</v>
      </c>
      <c r="X33" s="10">
        <v>900</v>
      </c>
      <c r="Y33" s="11">
        <v>858</v>
      </c>
      <c r="Z33" s="94">
        <f t="shared" si="1"/>
        <v>42</v>
      </c>
      <c r="AA33" s="164" t="s">
        <v>168</v>
      </c>
    </row>
    <row r="34" spans="1:27" s="127" customFormat="1" ht="42.75" customHeight="1">
      <c r="A34" s="18">
        <v>28</v>
      </c>
      <c r="B34" s="19" t="s">
        <v>75</v>
      </c>
      <c r="C34" s="36">
        <v>1</v>
      </c>
      <c r="D34" s="10">
        <v>0</v>
      </c>
      <c r="E34" s="10">
        <v>0</v>
      </c>
      <c r="F34" s="11">
        <v>0</v>
      </c>
      <c r="G34" s="41">
        <v>0</v>
      </c>
      <c r="H34" s="10">
        <v>0</v>
      </c>
      <c r="I34" s="10">
        <v>0</v>
      </c>
      <c r="J34" s="10">
        <v>0</v>
      </c>
      <c r="L34" s="128">
        <v>0</v>
      </c>
      <c r="M34" s="11">
        <v>0</v>
      </c>
      <c r="N34" s="10">
        <v>0</v>
      </c>
      <c r="O34" s="129">
        <v>0</v>
      </c>
      <c r="P34" s="41"/>
      <c r="Q34" s="11"/>
      <c r="V34" s="11">
        <v>0</v>
      </c>
      <c r="W34" s="90">
        <f t="shared" si="0"/>
        <v>0</v>
      </c>
      <c r="X34" s="11">
        <v>0</v>
      </c>
      <c r="Y34" s="11">
        <v>0</v>
      </c>
      <c r="Z34" s="94">
        <f t="shared" si="1"/>
        <v>0</v>
      </c>
      <c r="AA34" s="164"/>
    </row>
    <row r="35" spans="1:27" s="127" customFormat="1" ht="38.25">
      <c r="A35" s="18">
        <v>29</v>
      </c>
      <c r="B35" s="19" t="s">
        <v>17</v>
      </c>
      <c r="C35" s="36">
        <v>1</v>
      </c>
      <c r="D35" s="10">
        <v>0</v>
      </c>
      <c r="E35" s="10">
        <v>0</v>
      </c>
      <c r="F35" s="11">
        <v>0</v>
      </c>
      <c r="G35" s="11">
        <v>0</v>
      </c>
      <c r="H35" s="10">
        <v>0</v>
      </c>
      <c r="I35" s="10">
        <v>0</v>
      </c>
      <c r="J35" s="10">
        <v>0</v>
      </c>
      <c r="L35" s="128">
        <v>0</v>
      </c>
      <c r="M35" s="11">
        <v>0</v>
      </c>
      <c r="N35" s="10">
        <v>0</v>
      </c>
      <c r="O35" s="129">
        <v>0</v>
      </c>
      <c r="P35" s="41">
        <v>133181</v>
      </c>
      <c r="Q35" s="11">
        <v>137035</v>
      </c>
      <c r="R35" s="127">
        <f>Q35*0.98</f>
        <v>134294.29999999999</v>
      </c>
      <c r="V35" s="11">
        <v>0</v>
      </c>
      <c r="W35" s="90">
        <f t="shared" si="0"/>
        <v>0</v>
      </c>
      <c r="X35" s="11">
        <v>0</v>
      </c>
      <c r="Y35" s="11">
        <v>0</v>
      </c>
      <c r="Z35" s="94">
        <f t="shared" si="1"/>
        <v>0</v>
      </c>
      <c r="AA35" s="164"/>
    </row>
    <row r="36" spans="1:27" s="127" customFormat="1" ht="71.45" customHeight="1">
      <c r="A36" s="18">
        <v>30</v>
      </c>
      <c r="B36" s="19" t="s">
        <v>147</v>
      </c>
      <c r="C36" s="36">
        <v>3</v>
      </c>
      <c r="D36" s="10">
        <v>6774</v>
      </c>
      <c r="E36" s="10">
        <v>0</v>
      </c>
      <c r="F36" s="41">
        <v>0</v>
      </c>
      <c r="G36" s="41">
        <v>0</v>
      </c>
      <c r="H36" s="10">
        <v>0</v>
      </c>
      <c r="I36" s="10">
        <v>0</v>
      </c>
      <c r="J36" s="10">
        <v>0</v>
      </c>
      <c r="L36" s="128">
        <f>N36/O36*M36</f>
        <v>660</v>
      </c>
      <c r="M36" s="41">
        <v>30</v>
      </c>
      <c r="N36" s="10">
        <v>220</v>
      </c>
      <c r="O36" s="129">
        <v>10</v>
      </c>
      <c r="P36" s="41"/>
      <c r="Q36" s="11"/>
      <c r="V36" s="11">
        <v>6874</v>
      </c>
      <c r="W36" s="90">
        <f t="shared" si="0"/>
        <v>-100</v>
      </c>
      <c r="X36" s="41">
        <v>644</v>
      </c>
      <c r="Y36" s="11">
        <v>644</v>
      </c>
      <c r="Z36" s="94">
        <f t="shared" si="1"/>
        <v>0</v>
      </c>
      <c r="AA36" s="164"/>
    </row>
    <row r="37" spans="1:27" s="127" customFormat="1" ht="59.45" customHeight="1">
      <c r="A37" s="18">
        <v>31</v>
      </c>
      <c r="B37" s="19" t="s">
        <v>104</v>
      </c>
      <c r="C37" s="36">
        <v>2</v>
      </c>
      <c r="D37" s="10">
        <v>400</v>
      </c>
      <c r="E37" s="10">
        <v>0</v>
      </c>
      <c r="F37" s="41">
        <v>0</v>
      </c>
      <c r="G37" s="41">
        <v>0</v>
      </c>
      <c r="H37" s="11">
        <v>0</v>
      </c>
      <c r="I37" s="11">
        <v>0</v>
      </c>
      <c r="J37" s="10">
        <v>0</v>
      </c>
      <c r="L37" s="128">
        <v>2933</v>
      </c>
      <c r="M37" s="11">
        <v>200</v>
      </c>
      <c r="N37" s="10">
        <v>220</v>
      </c>
      <c r="O37" s="129">
        <v>15</v>
      </c>
      <c r="P37" s="41"/>
      <c r="Q37" s="11"/>
      <c r="V37" s="11">
        <v>554</v>
      </c>
      <c r="W37" s="90">
        <f t="shared" si="0"/>
        <v>-154</v>
      </c>
      <c r="X37" s="41">
        <v>3200</v>
      </c>
      <c r="Y37" s="11">
        <v>3100</v>
      </c>
      <c r="Z37" s="94">
        <f t="shared" si="1"/>
        <v>100</v>
      </c>
      <c r="AA37" s="164" t="s">
        <v>169</v>
      </c>
    </row>
    <row r="38" spans="1:27" s="127" customFormat="1" ht="38.25">
      <c r="A38" s="18">
        <v>32</v>
      </c>
      <c r="B38" s="19" t="s">
        <v>33</v>
      </c>
      <c r="C38" s="36">
        <v>3</v>
      </c>
      <c r="D38" s="10">
        <v>26698</v>
      </c>
      <c r="E38" s="10">
        <v>0</v>
      </c>
      <c r="F38" s="41">
        <v>0</v>
      </c>
      <c r="G38" s="41">
        <v>967</v>
      </c>
      <c r="H38" s="10">
        <v>967</v>
      </c>
      <c r="I38" s="10">
        <v>0</v>
      </c>
      <c r="J38" s="10">
        <v>0</v>
      </c>
      <c r="L38" s="135">
        <v>856</v>
      </c>
      <c r="M38" s="11">
        <v>27</v>
      </c>
      <c r="N38" s="10">
        <v>220</v>
      </c>
      <c r="O38" s="129">
        <v>10</v>
      </c>
      <c r="P38" s="41">
        <v>1200</v>
      </c>
      <c r="Q38" s="11"/>
      <c r="V38" s="11">
        <v>27000</v>
      </c>
      <c r="W38" s="90">
        <f t="shared" si="0"/>
        <v>-302</v>
      </c>
      <c r="X38" s="41">
        <v>1442</v>
      </c>
      <c r="Y38" s="11">
        <v>1442</v>
      </c>
      <c r="Z38" s="94">
        <f t="shared" si="1"/>
        <v>0</v>
      </c>
      <c r="AA38" s="164"/>
    </row>
    <row r="39" spans="1:27" s="127" customFormat="1" ht="42.75" customHeight="1">
      <c r="A39" s="18">
        <v>33</v>
      </c>
      <c r="B39" s="19" t="s">
        <v>35</v>
      </c>
      <c r="C39" s="36">
        <v>2</v>
      </c>
      <c r="D39" s="10">
        <v>5945</v>
      </c>
      <c r="E39" s="10">
        <v>0</v>
      </c>
      <c r="F39" s="41">
        <v>0</v>
      </c>
      <c r="G39" s="41">
        <v>0</v>
      </c>
      <c r="H39" s="11">
        <v>0</v>
      </c>
      <c r="I39" s="11">
        <v>0</v>
      </c>
      <c r="J39" s="10">
        <v>0</v>
      </c>
      <c r="L39" s="128">
        <v>990</v>
      </c>
      <c r="M39" s="11">
        <v>45</v>
      </c>
      <c r="N39" s="10">
        <v>220</v>
      </c>
      <c r="O39" s="129">
        <v>10</v>
      </c>
      <c r="Q39" s="11"/>
      <c r="V39" s="11">
        <v>5995</v>
      </c>
      <c r="W39" s="90">
        <f t="shared" si="0"/>
        <v>-50</v>
      </c>
      <c r="X39" s="41">
        <v>1122</v>
      </c>
      <c r="Y39" s="11">
        <v>1122</v>
      </c>
      <c r="Z39" s="94">
        <f t="shared" si="1"/>
        <v>0</v>
      </c>
      <c r="AA39" s="164"/>
    </row>
    <row r="40" spans="1:27" s="127" customFormat="1" ht="54" customHeight="1">
      <c r="A40" s="18">
        <v>34</v>
      </c>
      <c r="B40" s="19" t="s">
        <v>54</v>
      </c>
      <c r="C40" s="36">
        <v>3</v>
      </c>
      <c r="D40" s="10">
        <v>6830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L40" s="128">
        <v>0</v>
      </c>
      <c r="M40" s="11">
        <v>0</v>
      </c>
      <c r="N40" s="10">
        <v>0</v>
      </c>
      <c r="O40" s="129">
        <v>0</v>
      </c>
      <c r="P40" s="41"/>
      <c r="Q40" s="11"/>
      <c r="V40" s="11">
        <v>6880</v>
      </c>
      <c r="W40" s="90">
        <f t="shared" si="0"/>
        <v>-50</v>
      </c>
      <c r="X40" s="10">
        <v>0</v>
      </c>
      <c r="Y40" s="11">
        <v>0</v>
      </c>
      <c r="Z40" s="94">
        <f t="shared" si="1"/>
        <v>0</v>
      </c>
      <c r="AA40" s="164"/>
    </row>
    <row r="41" spans="1:27" s="127" customFormat="1" ht="61.15" customHeight="1">
      <c r="A41" s="18">
        <v>35</v>
      </c>
      <c r="B41" s="19" t="s">
        <v>55</v>
      </c>
      <c r="C41" s="36">
        <v>3</v>
      </c>
      <c r="D41" s="10">
        <v>8494</v>
      </c>
      <c r="E41" s="10">
        <v>0</v>
      </c>
      <c r="F41" s="41">
        <v>0</v>
      </c>
      <c r="G41" s="41">
        <v>0</v>
      </c>
      <c r="H41" s="10">
        <v>0</v>
      </c>
      <c r="I41" s="10">
        <v>0</v>
      </c>
      <c r="J41" s="10">
        <v>0</v>
      </c>
      <c r="L41" s="128">
        <v>4300</v>
      </c>
      <c r="M41" s="11">
        <v>195</v>
      </c>
      <c r="N41" s="10"/>
      <c r="O41" s="129"/>
      <c r="P41" s="41"/>
      <c r="Q41" s="11"/>
      <c r="V41" s="11">
        <v>8550</v>
      </c>
      <c r="W41" s="90">
        <f t="shared" si="0"/>
        <v>-56</v>
      </c>
      <c r="X41" s="41">
        <v>4256</v>
      </c>
      <c r="Y41" s="11">
        <v>4256</v>
      </c>
      <c r="Z41" s="94">
        <f t="shared" si="1"/>
        <v>0</v>
      </c>
      <c r="AA41" s="164"/>
    </row>
    <row r="42" spans="1:27" s="127" customFormat="1" ht="55.5" customHeight="1">
      <c r="A42" s="18">
        <v>36</v>
      </c>
      <c r="B42" s="19" t="s">
        <v>173</v>
      </c>
      <c r="C42" s="36">
        <v>2</v>
      </c>
      <c r="D42" s="10">
        <v>812</v>
      </c>
      <c r="E42" s="10">
        <v>835</v>
      </c>
      <c r="F42" s="10">
        <v>0</v>
      </c>
      <c r="G42" s="10">
        <v>30863</v>
      </c>
      <c r="H42" s="10">
        <v>8766</v>
      </c>
      <c r="I42" s="10">
        <v>22097</v>
      </c>
      <c r="J42" s="10">
        <v>8184</v>
      </c>
      <c r="K42" s="127">
        <f>I42/J42</f>
        <v>2.7000244379276639</v>
      </c>
      <c r="L42" s="128">
        <f>N42/O42*M42</f>
        <v>660</v>
      </c>
      <c r="M42" s="11">
        <v>30</v>
      </c>
      <c r="N42" s="10">
        <v>220</v>
      </c>
      <c r="O42" s="129">
        <v>10</v>
      </c>
      <c r="P42" s="41"/>
      <c r="Q42" s="11"/>
      <c r="V42" s="11">
        <v>812</v>
      </c>
      <c r="W42" s="90">
        <f t="shared" si="0"/>
        <v>0</v>
      </c>
      <c r="X42" s="41">
        <f>0+660</f>
        <v>660</v>
      </c>
      <c r="Y42" s="11">
        <v>660</v>
      </c>
      <c r="Z42" s="94">
        <f t="shared" si="1"/>
        <v>0</v>
      </c>
      <c r="AA42" s="164"/>
    </row>
    <row r="43" spans="1:27" s="127" customFormat="1" ht="53.25" hidden="1" customHeight="1">
      <c r="A43" s="18">
        <v>37</v>
      </c>
      <c r="B43" s="19" t="s">
        <v>36</v>
      </c>
      <c r="C43" s="36">
        <v>2</v>
      </c>
      <c r="D43" s="11"/>
      <c r="E43" s="10"/>
      <c r="F43" s="10"/>
      <c r="G43" s="10"/>
      <c r="H43" s="10"/>
      <c r="I43" s="10"/>
      <c r="J43" s="10"/>
      <c r="L43" s="128"/>
      <c r="M43" s="11"/>
      <c r="N43" s="10"/>
      <c r="O43" s="129"/>
      <c r="P43" s="41"/>
      <c r="Q43" s="11"/>
      <c r="V43" s="11"/>
      <c r="W43" s="90"/>
      <c r="X43" s="11"/>
      <c r="Y43" s="11"/>
      <c r="Z43" s="94"/>
      <c r="AA43" s="164"/>
    </row>
    <row r="44" spans="1:27" s="127" customFormat="1" ht="51" hidden="1">
      <c r="A44" s="18">
        <v>38</v>
      </c>
      <c r="B44" s="19" t="s">
        <v>60</v>
      </c>
      <c r="C44" s="36">
        <v>2</v>
      </c>
      <c r="D44" s="11"/>
      <c r="E44" s="10"/>
      <c r="F44" s="10"/>
      <c r="G44" s="10"/>
      <c r="H44" s="10"/>
      <c r="I44" s="10"/>
      <c r="J44" s="10"/>
      <c r="L44" s="128"/>
      <c r="M44" s="11"/>
      <c r="N44" s="10"/>
      <c r="O44" s="129"/>
      <c r="P44" s="41"/>
      <c r="Q44" s="11"/>
      <c r="V44" s="11"/>
      <c r="W44" s="90"/>
      <c r="X44" s="11"/>
      <c r="Y44" s="11"/>
      <c r="Z44" s="94"/>
      <c r="AA44" s="164"/>
    </row>
    <row r="45" spans="1:27" s="127" customFormat="1" ht="38.25" hidden="1">
      <c r="A45" s="18">
        <v>39</v>
      </c>
      <c r="B45" s="19" t="s">
        <v>59</v>
      </c>
      <c r="C45" s="36">
        <v>2</v>
      </c>
      <c r="D45" s="11"/>
      <c r="E45" s="10"/>
      <c r="F45" s="10"/>
      <c r="G45" s="10"/>
      <c r="H45" s="10"/>
      <c r="I45" s="10"/>
      <c r="J45" s="10"/>
      <c r="L45" s="128"/>
      <c r="M45" s="11"/>
      <c r="N45" s="10"/>
      <c r="O45" s="129"/>
      <c r="P45" s="41"/>
      <c r="Q45" s="11"/>
      <c r="V45" s="11"/>
      <c r="W45" s="90"/>
      <c r="X45" s="11"/>
      <c r="Y45" s="11"/>
      <c r="Z45" s="94"/>
      <c r="AA45" s="164"/>
    </row>
    <row r="46" spans="1:27" s="127" customFormat="1" ht="51" hidden="1">
      <c r="A46" s="18">
        <v>40</v>
      </c>
      <c r="B46" s="19" t="s">
        <v>58</v>
      </c>
      <c r="C46" s="36">
        <v>2</v>
      </c>
      <c r="D46" s="11"/>
      <c r="E46" s="11"/>
      <c r="F46" s="11"/>
      <c r="G46" s="11"/>
      <c r="H46" s="10"/>
      <c r="I46" s="10"/>
      <c r="J46" s="10"/>
      <c r="L46" s="128"/>
      <c r="M46" s="11"/>
      <c r="N46" s="10"/>
      <c r="O46" s="129"/>
      <c r="P46" s="41"/>
      <c r="Q46" s="11"/>
      <c r="V46" s="11"/>
      <c r="W46" s="90"/>
      <c r="X46" s="11"/>
      <c r="Y46" s="11"/>
      <c r="Z46" s="94"/>
      <c r="AA46" s="164"/>
    </row>
    <row r="47" spans="1:27" s="127" customFormat="1" ht="81.599999999999994" customHeight="1">
      <c r="A47" s="18">
        <v>41</v>
      </c>
      <c r="B47" s="19" t="s">
        <v>145</v>
      </c>
      <c r="C47" s="36">
        <v>3</v>
      </c>
      <c r="D47" s="10">
        <v>7121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L47" s="128">
        <v>621</v>
      </c>
      <c r="M47" s="11">
        <v>40</v>
      </c>
      <c r="N47" s="10">
        <v>220</v>
      </c>
      <c r="O47" s="129">
        <v>15</v>
      </c>
      <c r="P47" s="41"/>
      <c r="Q47" s="11"/>
      <c r="V47" s="11">
        <v>7121</v>
      </c>
      <c r="W47" s="90">
        <f t="shared" si="0"/>
        <v>0</v>
      </c>
      <c r="X47" s="10">
        <v>621</v>
      </c>
      <c r="Y47" s="11">
        <v>621</v>
      </c>
      <c r="Z47" s="94">
        <f t="shared" si="1"/>
        <v>0</v>
      </c>
      <c r="AA47" s="164"/>
    </row>
    <row r="48" spans="1:27" s="127" customFormat="1" ht="76.150000000000006" customHeight="1">
      <c r="A48" s="18">
        <v>42</v>
      </c>
      <c r="B48" s="19" t="s">
        <v>101</v>
      </c>
      <c r="C48" s="36">
        <v>2</v>
      </c>
      <c r="D48" s="10">
        <v>500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L48" s="128">
        <v>660</v>
      </c>
      <c r="M48" s="11">
        <v>45</v>
      </c>
      <c r="N48" s="10">
        <v>220</v>
      </c>
      <c r="O48" s="129">
        <v>15</v>
      </c>
      <c r="P48" s="41"/>
      <c r="Q48" s="11"/>
      <c r="V48" s="11">
        <v>498</v>
      </c>
      <c r="W48" s="90">
        <f t="shared" si="0"/>
        <v>2</v>
      </c>
      <c r="X48" s="10">
        <v>856</v>
      </c>
      <c r="Y48" s="11">
        <v>856</v>
      </c>
      <c r="Z48" s="94">
        <f t="shared" si="1"/>
        <v>0</v>
      </c>
      <c r="AA48" s="164"/>
    </row>
    <row r="49" spans="1:27" s="127" customFormat="1" ht="63.75">
      <c r="A49" s="18">
        <v>43</v>
      </c>
      <c r="B49" s="19" t="s">
        <v>106</v>
      </c>
      <c r="C49" s="36">
        <v>2</v>
      </c>
      <c r="D49" s="10">
        <v>460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L49" s="128">
        <v>310</v>
      </c>
      <c r="M49" s="11">
        <v>15</v>
      </c>
      <c r="N49" s="10">
        <v>327</v>
      </c>
      <c r="O49" s="129">
        <v>15</v>
      </c>
      <c r="P49" s="41"/>
      <c r="Q49" s="11"/>
      <c r="V49" s="11">
        <v>456</v>
      </c>
      <c r="W49" s="90">
        <f t="shared" si="0"/>
        <v>4</v>
      </c>
      <c r="X49" s="10">
        <v>420</v>
      </c>
      <c r="Y49" s="11">
        <v>420</v>
      </c>
      <c r="Z49" s="94">
        <f t="shared" si="1"/>
        <v>0</v>
      </c>
      <c r="AA49" s="164"/>
    </row>
    <row r="50" spans="1:27" s="127" customFormat="1" ht="59.25" customHeight="1">
      <c r="A50" s="18">
        <v>44</v>
      </c>
      <c r="B50" s="19" t="s">
        <v>95</v>
      </c>
      <c r="C50" s="36">
        <v>1</v>
      </c>
      <c r="D50" s="11">
        <v>0</v>
      </c>
      <c r="E50" s="11">
        <v>0</v>
      </c>
      <c r="F50" s="41">
        <v>0</v>
      </c>
      <c r="G50" s="41">
        <v>0</v>
      </c>
      <c r="H50" s="11">
        <v>0</v>
      </c>
      <c r="I50" s="11">
        <v>0</v>
      </c>
      <c r="J50" s="10">
        <v>0</v>
      </c>
      <c r="L50" s="128">
        <v>0</v>
      </c>
      <c r="M50" s="11">
        <v>0</v>
      </c>
      <c r="N50" s="10">
        <v>0</v>
      </c>
      <c r="O50" s="129">
        <v>0</v>
      </c>
      <c r="V50" s="11">
        <v>0</v>
      </c>
      <c r="W50" s="90">
        <f t="shared" si="0"/>
        <v>0</v>
      </c>
      <c r="X50" s="41">
        <v>24</v>
      </c>
      <c r="Y50" s="11">
        <v>20</v>
      </c>
      <c r="Z50" s="94">
        <f t="shared" si="1"/>
        <v>4</v>
      </c>
      <c r="AA50" s="164"/>
    </row>
    <row r="51" spans="1:27" s="127" customFormat="1" ht="69" customHeight="1">
      <c r="A51" s="18">
        <v>45</v>
      </c>
      <c r="B51" s="19" t="s">
        <v>14</v>
      </c>
      <c r="C51" s="36">
        <v>1</v>
      </c>
      <c r="D51" s="41">
        <v>100</v>
      </c>
      <c r="E51" s="41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L51" s="128">
        <v>0</v>
      </c>
      <c r="M51" s="11">
        <v>0</v>
      </c>
      <c r="N51" s="10">
        <v>0</v>
      </c>
      <c r="O51" s="129">
        <v>0</v>
      </c>
      <c r="V51" s="11">
        <v>150</v>
      </c>
      <c r="W51" s="90">
        <f t="shared" si="0"/>
        <v>-50</v>
      </c>
      <c r="X51" s="10">
        <v>220</v>
      </c>
      <c r="Y51" s="11">
        <v>220</v>
      </c>
      <c r="Z51" s="94">
        <f t="shared" si="1"/>
        <v>0</v>
      </c>
      <c r="AA51" s="164"/>
    </row>
    <row r="52" spans="1:27" s="127" customFormat="1" ht="69.599999999999994" customHeight="1">
      <c r="A52" s="18">
        <v>46</v>
      </c>
      <c r="B52" s="19" t="s">
        <v>16</v>
      </c>
      <c r="C52" s="36">
        <v>1</v>
      </c>
      <c r="D52" s="10">
        <v>40</v>
      </c>
      <c r="E52" s="10">
        <v>0</v>
      </c>
      <c r="F52" s="41">
        <v>0</v>
      </c>
      <c r="G52" s="41">
        <v>0</v>
      </c>
      <c r="H52" s="10">
        <v>0</v>
      </c>
      <c r="I52" s="10">
        <v>0</v>
      </c>
      <c r="J52" s="10">
        <v>0</v>
      </c>
      <c r="L52" s="128">
        <v>0</v>
      </c>
      <c r="M52" s="11">
        <v>0</v>
      </c>
      <c r="N52" s="10">
        <v>0</v>
      </c>
      <c r="O52" s="129">
        <v>0</v>
      </c>
      <c r="V52" s="11">
        <v>50</v>
      </c>
      <c r="W52" s="90">
        <f t="shared" si="0"/>
        <v>-10</v>
      </c>
      <c r="X52" s="11">
        <v>0</v>
      </c>
      <c r="Y52" s="11">
        <v>0</v>
      </c>
      <c r="Z52" s="94">
        <f t="shared" si="1"/>
        <v>0</v>
      </c>
      <c r="AA52" s="164"/>
    </row>
    <row r="53" spans="1:27" s="127" customFormat="1" ht="41.25" customHeight="1">
      <c r="A53" s="18">
        <v>47</v>
      </c>
      <c r="B53" s="19" t="s">
        <v>53</v>
      </c>
      <c r="C53" s="36">
        <v>1</v>
      </c>
      <c r="D53" s="10">
        <v>0</v>
      </c>
      <c r="E53" s="10">
        <v>0</v>
      </c>
      <c r="F53" s="11">
        <v>0</v>
      </c>
      <c r="G53" s="41">
        <v>0</v>
      </c>
      <c r="H53" s="10">
        <v>0</v>
      </c>
      <c r="I53" s="10">
        <v>0</v>
      </c>
      <c r="J53" s="10">
        <v>0</v>
      </c>
      <c r="L53" s="128">
        <v>0</v>
      </c>
      <c r="M53" s="11">
        <v>0</v>
      </c>
      <c r="N53" s="10">
        <v>0</v>
      </c>
      <c r="O53" s="129">
        <v>0</v>
      </c>
      <c r="V53" s="11">
        <v>0</v>
      </c>
      <c r="W53" s="90">
        <f t="shared" si="0"/>
        <v>0</v>
      </c>
      <c r="X53" s="11">
        <v>0</v>
      </c>
      <c r="Y53" s="11">
        <v>0</v>
      </c>
      <c r="Z53" s="94">
        <f t="shared" si="1"/>
        <v>0</v>
      </c>
      <c r="AA53" s="164"/>
    </row>
    <row r="54" spans="1:27" s="127" customFormat="1" ht="42" customHeight="1">
      <c r="A54" s="18">
        <v>48</v>
      </c>
      <c r="B54" s="19" t="s">
        <v>18</v>
      </c>
      <c r="C54" s="36">
        <v>1</v>
      </c>
      <c r="D54" s="10">
        <v>0</v>
      </c>
      <c r="E54" s="10">
        <v>0</v>
      </c>
      <c r="F54" s="11">
        <v>0</v>
      </c>
      <c r="G54" s="11">
        <v>0</v>
      </c>
      <c r="H54" s="11">
        <v>0</v>
      </c>
      <c r="I54" s="11">
        <v>0</v>
      </c>
      <c r="J54" s="10">
        <v>0</v>
      </c>
      <c r="L54" s="128">
        <v>0</v>
      </c>
      <c r="M54" s="11">
        <v>0</v>
      </c>
      <c r="N54" s="10">
        <v>0</v>
      </c>
      <c r="O54" s="129">
        <v>0</v>
      </c>
      <c r="P54" s="41"/>
      <c r="Q54" s="11"/>
      <c r="V54" s="11">
        <v>0</v>
      </c>
      <c r="W54" s="90">
        <f t="shared" si="0"/>
        <v>0</v>
      </c>
      <c r="X54" s="11">
        <v>0</v>
      </c>
      <c r="Y54" s="11">
        <v>0</v>
      </c>
      <c r="Z54" s="94">
        <f t="shared" si="1"/>
        <v>0</v>
      </c>
      <c r="AA54" s="164"/>
    </row>
    <row r="55" spans="1:27" s="127" customFormat="1" ht="42" customHeight="1">
      <c r="A55" s="18">
        <v>49</v>
      </c>
      <c r="B55" s="145" t="s">
        <v>156</v>
      </c>
      <c r="C55" s="36">
        <v>1</v>
      </c>
      <c r="D55" s="10">
        <v>0</v>
      </c>
      <c r="E55" s="10">
        <v>0</v>
      </c>
      <c r="F55" s="11">
        <v>0</v>
      </c>
      <c r="G55" s="11">
        <v>0</v>
      </c>
      <c r="H55" s="11">
        <v>0</v>
      </c>
      <c r="I55" s="11">
        <v>0</v>
      </c>
      <c r="J55" s="10">
        <v>0</v>
      </c>
      <c r="L55" s="128"/>
      <c r="M55" s="11"/>
      <c r="N55" s="10"/>
      <c r="O55" s="129"/>
      <c r="P55" s="41"/>
      <c r="Q55" s="11"/>
      <c r="V55" s="11">
        <v>0</v>
      </c>
      <c r="W55" s="90">
        <f t="shared" si="0"/>
        <v>0</v>
      </c>
      <c r="X55" s="11">
        <v>0</v>
      </c>
      <c r="Y55" s="11">
        <v>0</v>
      </c>
      <c r="Z55" s="94">
        <f t="shared" si="1"/>
        <v>0</v>
      </c>
      <c r="AA55" s="164"/>
    </row>
    <row r="56" spans="1:27" s="127" customFormat="1" ht="42" customHeight="1">
      <c r="A56" s="18">
        <v>50</v>
      </c>
      <c r="B56" s="112" t="s">
        <v>157</v>
      </c>
      <c r="C56" s="36">
        <v>1</v>
      </c>
      <c r="D56" s="10">
        <v>0</v>
      </c>
      <c r="E56" s="10">
        <v>0</v>
      </c>
      <c r="F56" s="11">
        <v>0</v>
      </c>
      <c r="G56" s="11">
        <v>0</v>
      </c>
      <c r="H56" s="11">
        <v>0</v>
      </c>
      <c r="I56" s="11">
        <v>0</v>
      </c>
      <c r="J56" s="10">
        <v>0</v>
      </c>
      <c r="L56" s="128"/>
      <c r="M56" s="11"/>
      <c r="N56" s="10"/>
      <c r="O56" s="129"/>
      <c r="P56" s="41"/>
      <c r="Q56" s="11"/>
      <c r="V56" s="11">
        <v>0</v>
      </c>
      <c r="W56" s="90">
        <f t="shared" si="0"/>
        <v>0</v>
      </c>
      <c r="X56" s="11">
        <v>0</v>
      </c>
      <c r="Y56" s="11">
        <v>0</v>
      </c>
      <c r="Z56" s="94">
        <f t="shared" si="1"/>
        <v>0</v>
      </c>
      <c r="AA56" s="164"/>
    </row>
    <row r="57" spans="1:27" s="127" customFormat="1" ht="54.6" customHeight="1">
      <c r="A57" s="18">
        <v>51</v>
      </c>
      <c r="B57" s="19" t="s">
        <v>146</v>
      </c>
      <c r="C57" s="36">
        <v>3</v>
      </c>
      <c r="D57" s="10">
        <v>50</v>
      </c>
      <c r="E57" s="10">
        <v>0</v>
      </c>
      <c r="F57" s="41">
        <v>0</v>
      </c>
      <c r="G57" s="41">
        <v>0</v>
      </c>
      <c r="H57" s="10">
        <v>0</v>
      </c>
      <c r="I57" s="10">
        <v>0</v>
      </c>
      <c r="J57" s="10">
        <v>0</v>
      </c>
      <c r="L57" s="128">
        <v>22</v>
      </c>
      <c r="M57" s="11">
        <v>1</v>
      </c>
      <c r="N57" s="10">
        <v>220</v>
      </c>
      <c r="O57" s="129"/>
      <c r="P57" s="41"/>
      <c r="Q57" s="11"/>
      <c r="V57" s="11">
        <v>45</v>
      </c>
      <c r="W57" s="90">
        <f t="shared" si="0"/>
        <v>5</v>
      </c>
      <c r="X57" s="11">
        <v>30</v>
      </c>
      <c r="Y57" s="11">
        <v>30</v>
      </c>
      <c r="Z57" s="94">
        <f t="shared" si="1"/>
        <v>0</v>
      </c>
      <c r="AA57" s="164"/>
    </row>
    <row r="58" spans="1:27" s="127" customFormat="1" ht="60" customHeight="1">
      <c r="A58" s="18">
        <v>52</v>
      </c>
      <c r="B58" s="19" t="s">
        <v>125</v>
      </c>
      <c r="C58" s="36">
        <v>1</v>
      </c>
      <c r="D58" s="11">
        <v>0</v>
      </c>
      <c r="E58" s="11">
        <v>0</v>
      </c>
      <c r="F58" s="41">
        <v>0</v>
      </c>
      <c r="G58" s="41">
        <v>0</v>
      </c>
      <c r="H58" s="11">
        <v>0</v>
      </c>
      <c r="I58" s="11">
        <v>0</v>
      </c>
      <c r="J58" s="10">
        <v>0</v>
      </c>
      <c r="L58" s="128">
        <v>440</v>
      </c>
      <c r="M58" s="11">
        <v>30</v>
      </c>
      <c r="N58" s="10">
        <v>220</v>
      </c>
      <c r="O58" s="129">
        <v>15</v>
      </c>
      <c r="P58" s="41"/>
      <c r="Q58" s="11"/>
      <c r="V58" s="11">
        <v>0</v>
      </c>
      <c r="W58" s="90">
        <f t="shared" si="0"/>
        <v>0</v>
      </c>
      <c r="X58" s="41">
        <v>513</v>
      </c>
      <c r="Y58" s="11">
        <v>513</v>
      </c>
      <c r="Z58" s="94">
        <f t="shared" si="1"/>
        <v>0</v>
      </c>
      <c r="AA58" s="164"/>
    </row>
    <row r="59" spans="1:27" s="127" customFormat="1" ht="40.5" customHeight="1">
      <c r="A59" s="18">
        <v>53</v>
      </c>
      <c r="B59" s="19" t="s">
        <v>107</v>
      </c>
      <c r="C59" s="36">
        <v>1</v>
      </c>
      <c r="D59" s="10">
        <v>0</v>
      </c>
      <c r="E59" s="10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L59" s="128">
        <v>0</v>
      </c>
      <c r="M59" s="11">
        <v>0</v>
      </c>
      <c r="N59" s="10">
        <v>0</v>
      </c>
      <c r="O59" s="129">
        <v>0</v>
      </c>
      <c r="P59" s="41"/>
      <c r="Q59" s="11"/>
      <c r="V59" s="11">
        <v>0</v>
      </c>
      <c r="W59" s="90">
        <f t="shared" si="0"/>
        <v>0</v>
      </c>
      <c r="X59" s="11">
        <v>0</v>
      </c>
      <c r="Y59" s="11">
        <v>0</v>
      </c>
      <c r="Z59" s="94">
        <f t="shared" si="1"/>
        <v>0</v>
      </c>
      <c r="AA59" s="164"/>
    </row>
    <row r="60" spans="1:27" s="127" customFormat="1" ht="23.45" customHeight="1">
      <c r="A60" s="18">
        <v>54</v>
      </c>
      <c r="B60" s="19" t="s">
        <v>126</v>
      </c>
      <c r="C60" s="36">
        <v>1</v>
      </c>
      <c r="D60" s="10">
        <v>0</v>
      </c>
      <c r="E60" s="10">
        <v>0</v>
      </c>
      <c r="F60" s="11">
        <v>0</v>
      </c>
      <c r="G60" s="11">
        <v>0</v>
      </c>
      <c r="H60" s="11">
        <v>0</v>
      </c>
      <c r="I60" s="11">
        <v>0</v>
      </c>
      <c r="J60" s="10">
        <v>0</v>
      </c>
      <c r="L60" s="128">
        <v>0</v>
      </c>
      <c r="M60" s="11">
        <v>0</v>
      </c>
      <c r="N60" s="10">
        <v>0</v>
      </c>
      <c r="O60" s="129">
        <v>0</v>
      </c>
      <c r="P60" s="41"/>
      <c r="Q60" s="11"/>
      <c r="V60" s="11">
        <v>0</v>
      </c>
      <c r="W60" s="90">
        <f t="shared" si="0"/>
        <v>0</v>
      </c>
      <c r="X60" s="11">
        <v>0</v>
      </c>
      <c r="Y60" s="11">
        <v>0</v>
      </c>
      <c r="Z60" s="94">
        <f t="shared" si="1"/>
        <v>0</v>
      </c>
      <c r="AA60" s="164"/>
    </row>
    <row r="61" spans="1:27" s="127" customFormat="1" ht="47.25" customHeight="1">
      <c r="A61" s="18">
        <v>55</v>
      </c>
      <c r="B61" s="19" t="s">
        <v>56</v>
      </c>
      <c r="C61" s="36">
        <v>2</v>
      </c>
      <c r="D61" s="10">
        <v>0</v>
      </c>
      <c r="E61" s="10">
        <v>0</v>
      </c>
      <c r="F61" s="11">
        <v>0</v>
      </c>
      <c r="G61" s="11">
        <v>0</v>
      </c>
      <c r="H61" s="11">
        <v>0</v>
      </c>
      <c r="I61" s="11">
        <v>0</v>
      </c>
      <c r="J61" s="10">
        <v>0</v>
      </c>
      <c r="L61" s="128">
        <v>1850</v>
      </c>
      <c r="M61" s="146">
        <v>38</v>
      </c>
      <c r="N61" s="10">
        <v>360</v>
      </c>
      <c r="O61" s="129">
        <v>30</v>
      </c>
      <c r="P61" s="41"/>
      <c r="Q61" s="11"/>
      <c r="V61" s="11">
        <v>0</v>
      </c>
      <c r="W61" s="90">
        <f t="shared" si="0"/>
        <v>0</v>
      </c>
      <c r="X61" s="11">
        <v>0</v>
      </c>
      <c r="Y61" s="11">
        <v>0</v>
      </c>
      <c r="Z61" s="94">
        <f t="shared" si="1"/>
        <v>0</v>
      </c>
      <c r="AA61" s="164"/>
    </row>
    <row r="62" spans="1:27" s="127" customFormat="1" ht="45" customHeight="1">
      <c r="A62" s="18">
        <v>56</v>
      </c>
      <c r="B62" s="19" t="s">
        <v>127</v>
      </c>
      <c r="C62" s="36">
        <v>1</v>
      </c>
      <c r="D62" s="10">
        <v>20</v>
      </c>
      <c r="E62" s="10">
        <v>0</v>
      </c>
      <c r="F62" s="11">
        <v>0</v>
      </c>
      <c r="G62" s="11">
        <v>0</v>
      </c>
      <c r="H62" s="11">
        <v>0</v>
      </c>
      <c r="I62" s="11">
        <v>0</v>
      </c>
      <c r="J62" s="10">
        <v>0</v>
      </c>
      <c r="L62" s="128">
        <v>0</v>
      </c>
      <c r="M62" s="11">
        <v>0</v>
      </c>
      <c r="N62" s="10">
        <v>0</v>
      </c>
      <c r="O62" s="129">
        <v>0</v>
      </c>
      <c r="P62" s="41"/>
      <c r="Q62" s="11"/>
      <c r="V62" s="11">
        <v>20</v>
      </c>
      <c r="W62" s="90">
        <f t="shared" si="0"/>
        <v>0</v>
      </c>
      <c r="X62" s="11">
        <v>0</v>
      </c>
      <c r="Y62" s="11">
        <v>0</v>
      </c>
      <c r="Z62" s="94">
        <f t="shared" si="1"/>
        <v>0</v>
      </c>
      <c r="AA62" s="164"/>
    </row>
    <row r="63" spans="1:27" s="127" customFormat="1" ht="50.25" customHeight="1">
      <c r="A63" s="18">
        <v>57</v>
      </c>
      <c r="B63" s="19" t="s">
        <v>97</v>
      </c>
      <c r="C63" s="36">
        <v>2</v>
      </c>
      <c r="D63" s="10">
        <v>0</v>
      </c>
      <c r="E63" s="10">
        <v>0</v>
      </c>
      <c r="F63" s="11">
        <v>0</v>
      </c>
      <c r="G63" s="11">
        <v>0</v>
      </c>
      <c r="H63" s="11">
        <v>0</v>
      </c>
      <c r="I63" s="11">
        <v>0</v>
      </c>
      <c r="J63" s="10">
        <v>0</v>
      </c>
      <c r="L63" s="128">
        <v>5</v>
      </c>
      <c r="M63" s="11">
        <v>1</v>
      </c>
      <c r="N63" s="10"/>
      <c r="O63" s="129"/>
      <c r="P63" s="41"/>
      <c r="Q63" s="11"/>
      <c r="V63" s="11">
        <v>0</v>
      </c>
      <c r="W63" s="90">
        <f t="shared" si="0"/>
        <v>0</v>
      </c>
      <c r="X63" s="11">
        <v>20</v>
      </c>
      <c r="Y63" s="11">
        <v>5</v>
      </c>
      <c r="Z63" s="94">
        <f t="shared" ref="Z63:Z70" si="4">X63-Y63</f>
        <v>15</v>
      </c>
      <c r="AA63" s="164"/>
    </row>
    <row r="64" spans="1:27" s="127" customFormat="1" ht="37.9" customHeight="1">
      <c r="A64" s="18">
        <v>58</v>
      </c>
      <c r="B64" s="19" t="s">
        <v>109</v>
      </c>
      <c r="C64" s="36">
        <v>1</v>
      </c>
      <c r="D64" s="10">
        <v>180</v>
      </c>
      <c r="E64" s="10">
        <v>0</v>
      </c>
      <c r="F64" s="11">
        <v>0</v>
      </c>
      <c r="G64" s="11">
        <v>0</v>
      </c>
      <c r="H64" s="11">
        <v>0</v>
      </c>
      <c r="I64" s="11">
        <v>0</v>
      </c>
      <c r="J64" s="10">
        <v>0</v>
      </c>
      <c r="L64" s="128">
        <v>0</v>
      </c>
      <c r="M64" s="11">
        <v>0</v>
      </c>
      <c r="N64" s="10">
        <v>0</v>
      </c>
      <c r="O64" s="129">
        <v>0</v>
      </c>
      <c r="P64" s="41"/>
      <c r="Q64" s="11"/>
      <c r="V64" s="11">
        <v>280</v>
      </c>
      <c r="W64" s="90">
        <f t="shared" si="0"/>
        <v>-100</v>
      </c>
      <c r="X64" s="11">
        <v>0</v>
      </c>
      <c r="Y64" s="11">
        <v>0</v>
      </c>
      <c r="Z64" s="94">
        <f t="shared" si="4"/>
        <v>0</v>
      </c>
      <c r="AA64" s="164"/>
    </row>
    <row r="65" spans="1:27" s="127" customFormat="1" ht="39.75" customHeight="1">
      <c r="A65" s="18">
        <v>59</v>
      </c>
      <c r="B65" s="19" t="s">
        <v>129</v>
      </c>
      <c r="C65" s="36">
        <v>1</v>
      </c>
      <c r="D65" s="10">
        <v>0</v>
      </c>
      <c r="E65" s="10">
        <v>0</v>
      </c>
      <c r="F65" s="11">
        <v>0</v>
      </c>
      <c r="G65" s="11">
        <v>0</v>
      </c>
      <c r="H65" s="11">
        <v>0</v>
      </c>
      <c r="I65" s="11">
        <v>0</v>
      </c>
      <c r="J65" s="10">
        <v>0</v>
      </c>
      <c r="K65" s="127" t="s">
        <v>110</v>
      </c>
      <c r="L65" s="128">
        <v>0</v>
      </c>
      <c r="M65" s="11">
        <v>0</v>
      </c>
      <c r="N65" s="10">
        <v>0</v>
      </c>
      <c r="O65" s="129">
        <v>0</v>
      </c>
      <c r="P65" s="41"/>
      <c r="Q65" s="11"/>
      <c r="V65" s="11">
        <v>0</v>
      </c>
      <c r="W65" s="90">
        <f t="shared" si="0"/>
        <v>0</v>
      </c>
      <c r="X65" s="11">
        <v>0</v>
      </c>
      <c r="Y65" s="11">
        <v>0</v>
      </c>
      <c r="Z65" s="94">
        <f t="shared" si="4"/>
        <v>0</v>
      </c>
      <c r="AA65" s="164"/>
    </row>
    <row r="66" spans="1:27" s="127" customFormat="1" ht="43.15" customHeight="1">
      <c r="A66" s="18">
        <v>60</v>
      </c>
      <c r="B66" s="19" t="s">
        <v>128</v>
      </c>
      <c r="C66" s="36">
        <v>2</v>
      </c>
      <c r="D66" s="10">
        <v>0</v>
      </c>
      <c r="E66" s="10">
        <v>0</v>
      </c>
      <c r="F66" s="11">
        <v>0</v>
      </c>
      <c r="G66" s="11">
        <v>0</v>
      </c>
      <c r="H66" s="11">
        <v>0</v>
      </c>
      <c r="I66" s="11">
        <v>0</v>
      </c>
      <c r="J66" s="10">
        <v>0</v>
      </c>
      <c r="K66" s="101">
        <v>100</v>
      </c>
      <c r="L66" s="128"/>
      <c r="M66" s="11"/>
      <c r="N66" s="10"/>
      <c r="O66" s="129"/>
      <c r="P66" s="41"/>
      <c r="Q66" s="11"/>
      <c r="V66" s="11">
        <v>0</v>
      </c>
      <c r="W66" s="90">
        <f t="shared" si="0"/>
        <v>0</v>
      </c>
      <c r="X66" s="11">
        <v>2</v>
      </c>
      <c r="Y66" s="11">
        <v>2</v>
      </c>
      <c r="Z66" s="94">
        <f t="shared" si="4"/>
        <v>0</v>
      </c>
      <c r="AA66" s="164"/>
    </row>
    <row r="67" spans="1:27" s="127" customFormat="1" ht="43.15" customHeight="1">
      <c r="A67" s="18">
        <v>61</v>
      </c>
      <c r="B67" s="19" t="s">
        <v>154</v>
      </c>
      <c r="C67" s="36">
        <v>2</v>
      </c>
      <c r="D67" s="10">
        <v>0</v>
      </c>
      <c r="E67" s="10">
        <v>0</v>
      </c>
      <c r="F67" s="11">
        <v>0</v>
      </c>
      <c r="G67" s="11">
        <v>0</v>
      </c>
      <c r="H67" s="11">
        <v>0</v>
      </c>
      <c r="I67" s="11">
        <v>0</v>
      </c>
      <c r="J67" s="10">
        <v>0</v>
      </c>
      <c r="K67" s="97">
        <f>0+100</f>
        <v>100</v>
      </c>
      <c r="L67" s="128"/>
      <c r="M67" s="11"/>
      <c r="N67" s="10"/>
      <c r="O67" s="129"/>
      <c r="P67" s="41"/>
      <c r="Q67" s="11"/>
      <c r="V67" s="11">
        <v>0</v>
      </c>
      <c r="W67" s="90">
        <f t="shared" si="0"/>
        <v>0</v>
      </c>
      <c r="X67" s="11">
        <v>2</v>
      </c>
      <c r="Y67" s="11">
        <v>0</v>
      </c>
      <c r="Z67" s="94">
        <f t="shared" si="4"/>
        <v>2</v>
      </c>
      <c r="AA67" s="164"/>
    </row>
    <row r="68" spans="1:27" s="127" customFormat="1" ht="59.45" customHeight="1">
      <c r="A68" s="18">
        <v>62</v>
      </c>
      <c r="B68" s="19" t="s">
        <v>155</v>
      </c>
      <c r="C68" s="36">
        <v>2</v>
      </c>
      <c r="D68" s="10">
        <v>0</v>
      </c>
      <c r="E68" s="10">
        <v>0</v>
      </c>
      <c r="F68" s="11">
        <v>0</v>
      </c>
      <c r="G68" s="11">
        <v>0</v>
      </c>
      <c r="H68" s="11">
        <v>0</v>
      </c>
      <c r="I68" s="11">
        <v>0</v>
      </c>
      <c r="J68" s="10">
        <v>0</v>
      </c>
      <c r="K68" s="97">
        <f>0+150</f>
        <v>150</v>
      </c>
      <c r="L68" s="128"/>
      <c r="M68" s="11"/>
      <c r="N68" s="10"/>
      <c r="O68" s="129"/>
      <c r="P68" s="41"/>
      <c r="Q68" s="11"/>
      <c r="V68" s="11">
        <v>0</v>
      </c>
      <c r="W68" s="90">
        <f t="shared" si="0"/>
        <v>0</v>
      </c>
      <c r="X68" s="11">
        <v>2</v>
      </c>
      <c r="Y68" s="11">
        <v>0</v>
      </c>
      <c r="Z68" s="94">
        <f t="shared" si="4"/>
        <v>2</v>
      </c>
      <c r="AA68" s="164"/>
    </row>
    <row r="69" spans="1:27" s="127" customFormat="1" ht="24.6" customHeight="1">
      <c r="A69" s="18">
        <v>63</v>
      </c>
      <c r="B69" s="19" t="s">
        <v>143</v>
      </c>
      <c r="C69" s="36"/>
      <c r="D69" s="10">
        <v>1776</v>
      </c>
      <c r="E69" s="10"/>
      <c r="F69" s="11"/>
      <c r="G69" s="11"/>
      <c r="H69" s="11"/>
      <c r="I69" s="11"/>
      <c r="J69" s="10"/>
      <c r="K69" s="93"/>
      <c r="L69" s="136">
        <v>500</v>
      </c>
      <c r="M69" s="108"/>
      <c r="N69" s="137">
        <v>220</v>
      </c>
      <c r="O69" s="138">
        <v>10</v>
      </c>
      <c r="P69" s="41"/>
      <c r="Q69" s="11"/>
      <c r="V69" s="11">
        <v>0</v>
      </c>
      <c r="W69" s="90">
        <f>D69-V69</f>
        <v>1776</v>
      </c>
      <c r="X69" s="11">
        <v>129</v>
      </c>
      <c r="Y69" s="11">
        <v>0</v>
      </c>
      <c r="Z69" s="94">
        <f t="shared" si="4"/>
        <v>129</v>
      </c>
      <c r="AA69" s="164"/>
    </row>
    <row r="70" spans="1:27" s="22" customFormat="1" ht="67.900000000000006" customHeight="1" thickBot="1">
      <c r="A70" s="20"/>
      <c r="B70" s="14" t="s">
        <v>72</v>
      </c>
      <c r="C70" s="20"/>
      <c r="D70" s="107">
        <f>SUM(D7:D69)</f>
        <v>172488</v>
      </c>
      <c r="E70" s="21">
        <f t="shared" ref="E70:J70" si="5">SUM(E7:E69)</f>
        <v>835</v>
      </c>
      <c r="F70" s="21">
        <f t="shared" si="5"/>
        <v>0</v>
      </c>
      <c r="G70" s="21">
        <f t="shared" si="5"/>
        <v>99922</v>
      </c>
      <c r="H70" s="21">
        <f t="shared" si="5"/>
        <v>28503</v>
      </c>
      <c r="I70" s="21">
        <f t="shared" si="5"/>
        <v>71419</v>
      </c>
      <c r="J70" s="21">
        <f t="shared" si="5"/>
        <v>26450</v>
      </c>
      <c r="L70" s="98">
        <f>SUM(L7:L69)</f>
        <v>60689</v>
      </c>
      <c r="M70" s="147">
        <f>SUM(M7:M69)</f>
        <v>2644</v>
      </c>
      <c r="N70" s="99">
        <v>220</v>
      </c>
      <c r="O70" s="102">
        <v>10</v>
      </c>
      <c r="P70" s="103"/>
      <c r="Q70" s="104"/>
      <c r="V70" s="104">
        <f>SUM(V7:V69)</f>
        <v>173061</v>
      </c>
      <c r="W70" s="163">
        <f>SUM(W7:W69)</f>
        <v>-573</v>
      </c>
      <c r="X70" s="107">
        <f>SUM(X7:X69)</f>
        <v>60117</v>
      </c>
      <c r="Y70" s="104">
        <v>60255</v>
      </c>
      <c r="Z70" s="94">
        <f t="shared" si="4"/>
        <v>-138</v>
      </c>
      <c r="AA70" s="165" t="s">
        <v>167</v>
      </c>
    </row>
    <row r="71" spans="1:27" s="83" customFormat="1" ht="15.6" customHeight="1">
      <c r="B71" s="84" t="s">
        <v>142</v>
      </c>
      <c r="C71" s="85"/>
      <c r="D71" s="152">
        <f>B74*D74</f>
        <v>172462.7169</v>
      </c>
      <c r="L71" s="83">
        <f>M70*N70/O70</f>
        <v>58168</v>
      </c>
      <c r="P71" s="92"/>
      <c r="Q71" s="96"/>
      <c r="V71" s="160">
        <v>173061</v>
      </c>
      <c r="W71" s="105">
        <f>D71-V71</f>
        <v>-598.28310000000056</v>
      </c>
      <c r="X71" s="107">
        <f>B74*X74</f>
        <v>60039.24</v>
      </c>
      <c r="Y71" s="104">
        <v>60255</v>
      </c>
      <c r="Z71" s="94">
        <f t="shared" si="1"/>
        <v>-215.76000000000204</v>
      </c>
      <c r="AA71" s="166"/>
    </row>
    <row r="72" spans="1:27" s="83" customFormat="1" ht="15.6" hidden="1" customHeight="1">
      <c r="B72" s="84">
        <v>2017</v>
      </c>
      <c r="C72" s="85"/>
      <c r="D72" s="95">
        <v>173061</v>
      </c>
      <c r="E72" s="83">
        <v>15250</v>
      </c>
      <c r="F72" s="83">
        <v>4206</v>
      </c>
      <c r="G72" s="83">
        <v>680038</v>
      </c>
      <c r="H72" s="83">
        <v>279027</v>
      </c>
      <c r="I72" s="83">
        <v>401011</v>
      </c>
      <c r="J72" s="83">
        <v>168408</v>
      </c>
      <c r="P72" s="92" t="e">
        <f>#REF!-P70</f>
        <v>#REF!</v>
      </c>
      <c r="Q72" s="96"/>
      <c r="V72" s="96"/>
      <c r="W72" s="96"/>
      <c r="X72" s="148">
        <f>V75*X74</f>
        <v>0</v>
      </c>
      <c r="Y72" s="83">
        <v>60255</v>
      </c>
      <c r="AA72" s="166"/>
    </row>
    <row r="73" spans="1:27" s="83" customFormat="1" ht="15.6" hidden="1" customHeight="1">
      <c r="B73" s="84"/>
      <c r="C73" s="85"/>
      <c r="D73" s="95">
        <f>D70-D71</f>
        <v>25.283100000000559</v>
      </c>
      <c r="L73" s="151" t="s">
        <v>153</v>
      </c>
      <c r="P73" s="92"/>
      <c r="Q73" s="96"/>
      <c r="V73" s="96"/>
      <c r="W73" s="96"/>
      <c r="X73" s="95">
        <v>60255</v>
      </c>
      <c r="AA73" s="166"/>
    </row>
    <row r="74" spans="1:27" s="83" customFormat="1" ht="15.6" customHeight="1">
      <c r="B74" s="84">
        <v>1000654</v>
      </c>
      <c r="C74" s="85"/>
      <c r="D74" s="160">
        <v>0.17235</v>
      </c>
      <c r="P74" s="92"/>
      <c r="Q74" s="96"/>
      <c r="V74" s="96">
        <v>0.17233000000000001</v>
      </c>
      <c r="W74" s="96"/>
      <c r="X74" s="160">
        <v>0.06</v>
      </c>
      <c r="Y74" s="96">
        <v>0.06</v>
      </c>
      <c r="AA74" s="166"/>
    </row>
    <row r="75" spans="1:27" s="83" customFormat="1" ht="15">
      <c r="B75" s="167" t="s">
        <v>171</v>
      </c>
      <c r="C75" s="85"/>
      <c r="D75" s="86"/>
      <c r="P75" s="92"/>
      <c r="Q75" s="96"/>
    </row>
    <row r="76" spans="1:27" s="127" customFormat="1" ht="55.5" customHeight="1">
      <c r="A76" s="18">
        <v>36</v>
      </c>
      <c r="B76" s="19" t="s">
        <v>172</v>
      </c>
      <c r="C76" s="36">
        <v>2</v>
      </c>
      <c r="D76" s="10">
        <v>835</v>
      </c>
      <c r="E76" s="10"/>
      <c r="F76" s="10"/>
      <c r="G76" s="10"/>
      <c r="H76" s="10"/>
      <c r="I76" s="10"/>
      <c r="J76" s="10"/>
      <c r="L76" s="128"/>
      <c r="M76" s="11"/>
      <c r="N76" s="10"/>
      <c r="O76" s="129"/>
      <c r="P76" s="41"/>
      <c r="Q76" s="11"/>
      <c r="V76" s="11">
        <v>835</v>
      </c>
      <c r="W76" s="90">
        <f>D76-V76</f>
        <v>0</v>
      </c>
      <c r="X76" s="41">
        <v>0</v>
      </c>
      <c r="Y76" s="11">
        <v>0</v>
      </c>
      <c r="Z76" s="94">
        <f>X76-Y76</f>
        <v>0</v>
      </c>
      <c r="AA76" s="164"/>
    </row>
    <row r="77" spans="1:27" s="127" customFormat="1" ht="53.25" customHeight="1">
      <c r="A77" s="18">
        <v>37</v>
      </c>
      <c r="B77" s="19" t="s">
        <v>36</v>
      </c>
      <c r="C77" s="36">
        <v>2</v>
      </c>
      <c r="D77" s="11">
        <v>1706</v>
      </c>
      <c r="E77" s="10"/>
      <c r="F77" s="10"/>
      <c r="G77" s="10"/>
      <c r="H77" s="10"/>
      <c r="I77" s="10"/>
      <c r="J77" s="10"/>
      <c r="L77" s="128"/>
      <c r="M77" s="11"/>
      <c r="N77" s="10"/>
      <c r="O77" s="129"/>
      <c r="P77" s="41"/>
      <c r="Q77" s="11"/>
      <c r="V77" s="11">
        <v>1706</v>
      </c>
      <c r="W77" s="90">
        <f>D77-V77</f>
        <v>0</v>
      </c>
      <c r="X77" s="11">
        <v>568</v>
      </c>
      <c r="Y77" s="11">
        <v>568</v>
      </c>
      <c r="Z77" s="94">
        <f>X77-Y77</f>
        <v>0</v>
      </c>
      <c r="AA77" s="164"/>
    </row>
    <row r="78" spans="1:27" s="127" customFormat="1" ht="51">
      <c r="A78" s="18">
        <v>38</v>
      </c>
      <c r="B78" s="19" t="s">
        <v>60</v>
      </c>
      <c r="C78" s="36">
        <v>2</v>
      </c>
      <c r="D78" s="11">
        <v>4746</v>
      </c>
      <c r="E78" s="10"/>
      <c r="F78" s="10"/>
      <c r="G78" s="10"/>
      <c r="H78" s="10"/>
      <c r="I78" s="10"/>
      <c r="J78" s="10"/>
      <c r="L78" s="128"/>
      <c r="M78" s="11"/>
      <c r="N78" s="10"/>
      <c r="O78" s="129"/>
      <c r="P78" s="41"/>
      <c r="Q78" s="11"/>
      <c r="V78" s="11">
        <v>4746</v>
      </c>
      <c r="W78" s="90">
        <f>D78-V78</f>
        <v>0</v>
      </c>
      <c r="X78" s="11">
        <v>2758</v>
      </c>
      <c r="Y78" s="11">
        <v>2758</v>
      </c>
      <c r="Z78" s="94">
        <f>X78-Y78</f>
        <v>0</v>
      </c>
      <c r="AA78" s="164"/>
    </row>
    <row r="79" spans="1:27" s="127" customFormat="1" ht="51">
      <c r="A79" s="18">
        <v>39</v>
      </c>
      <c r="B79" s="19" t="s">
        <v>59</v>
      </c>
      <c r="C79" s="36">
        <v>2</v>
      </c>
      <c r="D79" s="11">
        <v>7550</v>
      </c>
      <c r="E79" s="10"/>
      <c r="F79" s="10"/>
      <c r="G79" s="10"/>
      <c r="H79" s="10"/>
      <c r="I79" s="10"/>
      <c r="J79" s="10"/>
      <c r="L79" s="128"/>
      <c r="M79" s="11"/>
      <c r="N79" s="10"/>
      <c r="O79" s="129"/>
      <c r="P79" s="41"/>
      <c r="Q79" s="11"/>
      <c r="V79" s="11">
        <v>7963</v>
      </c>
      <c r="W79" s="90">
        <f>D79-V79</f>
        <v>-413</v>
      </c>
      <c r="X79" s="11">
        <v>880</v>
      </c>
      <c r="Y79" s="11">
        <v>880</v>
      </c>
      <c r="Z79" s="94">
        <f>X79-Y79</f>
        <v>0</v>
      </c>
      <c r="AA79" s="164" t="s">
        <v>174</v>
      </c>
    </row>
    <row r="80" spans="1:27" ht="51">
      <c r="A80" s="168">
        <v>40</v>
      </c>
      <c r="B80" s="169" t="s">
        <v>58</v>
      </c>
      <c r="C80" s="161">
        <v>2</v>
      </c>
      <c r="D80" s="162">
        <v>0</v>
      </c>
      <c r="E80" s="162"/>
      <c r="F80" s="162"/>
      <c r="G80" s="162"/>
      <c r="H80" s="170"/>
      <c r="I80" s="170"/>
      <c r="J80" s="170"/>
      <c r="K80" s="127"/>
      <c r="L80" s="171"/>
      <c r="M80" s="162"/>
      <c r="N80" s="170"/>
      <c r="O80" s="172"/>
      <c r="P80" s="173"/>
      <c r="Q80" s="162"/>
      <c r="R80" s="127"/>
      <c r="S80" s="127"/>
      <c r="T80" s="127"/>
      <c r="U80" s="127"/>
      <c r="V80" s="162">
        <v>0</v>
      </c>
      <c r="W80" s="174">
        <v>0</v>
      </c>
      <c r="X80" s="162">
        <v>0</v>
      </c>
      <c r="Y80" s="162">
        <v>0</v>
      </c>
      <c r="Z80" s="175">
        <v>0</v>
      </c>
      <c r="AA80" s="176"/>
    </row>
    <row r="81" spans="1:27" ht="21.6" customHeight="1">
      <c r="A81" s="119"/>
      <c r="B81" s="177" t="s">
        <v>72</v>
      </c>
      <c r="C81" s="18"/>
      <c r="D81" s="10">
        <f>SUM(D76:D80)</f>
        <v>14837</v>
      </c>
      <c r="E81" s="10">
        <f t="shared" ref="E81:Z81" si="6">SUM(E76:E80)</f>
        <v>0</v>
      </c>
      <c r="F81" s="10">
        <f t="shared" si="6"/>
        <v>0</v>
      </c>
      <c r="G81" s="10">
        <f t="shared" si="6"/>
        <v>0</v>
      </c>
      <c r="H81" s="10">
        <f t="shared" si="6"/>
        <v>0</v>
      </c>
      <c r="I81" s="10">
        <f t="shared" si="6"/>
        <v>0</v>
      </c>
      <c r="J81" s="10">
        <f t="shared" si="6"/>
        <v>0</v>
      </c>
      <c r="K81" s="10">
        <f t="shared" si="6"/>
        <v>0</v>
      </c>
      <c r="L81" s="10">
        <f t="shared" si="6"/>
        <v>0</v>
      </c>
      <c r="M81" s="10">
        <f t="shared" si="6"/>
        <v>0</v>
      </c>
      <c r="N81" s="10">
        <f t="shared" si="6"/>
        <v>0</v>
      </c>
      <c r="O81" s="10">
        <f t="shared" si="6"/>
        <v>0</v>
      </c>
      <c r="P81" s="10">
        <f t="shared" si="6"/>
        <v>0</v>
      </c>
      <c r="Q81" s="10">
        <f t="shared" si="6"/>
        <v>0</v>
      </c>
      <c r="R81" s="10">
        <f t="shared" si="6"/>
        <v>0</v>
      </c>
      <c r="S81" s="10">
        <f t="shared" si="6"/>
        <v>0</v>
      </c>
      <c r="T81" s="10">
        <f t="shared" si="6"/>
        <v>0</v>
      </c>
      <c r="U81" s="10">
        <f t="shared" si="6"/>
        <v>0</v>
      </c>
      <c r="V81" s="10">
        <f t="shared" si="6"/>
        <v>15250</v>
      </c>
      <c r="W81" s="10">
        <f t="shared" si="6"/>
        <v>-413</v>
      </c>
      <c r="X81" s="10">
        <f t="shared" si="6"/>
        <v>4206</v>
      </c>
      <c r="Y81" s="10">
        <f t="shared" si="6"/>
        <v>4206</v>
      </c>
      <c r="Z81" s="10">
        <f t="shared" si="6"/>
        <v>0</v>
      </c>
      <c r="AA81" s="119"/>
    </row>
    <row r="82" spans="1:27" ht="17.45" customHeight="1">
      <c r="B82" s="13">
        <v>1017300</v>
      </c>
      <c r="D82" s="180">
        <f>D81/B82</f>
        <v>1.4584684950358792E-2</v>
      </c>
      <c r="V82" s="178"/>
      <c r="X82" s="179">
        <f>X81/B82</f>
        <v>4.134473606605721E-3</v>
      </c>
    </row>
    <row r="83" spans="1:27" ht="18.600000000000001" customHeight="1">
      <c r="B83" s="13" t="s">
        <v>175</v>
      </c>
      <c r="D83" s="101">
        <v>1.6E-2</v>
      </c>
      <c r="E83" s="142"/>
      <c r="F83" s="142"/>
      <c r="G83" s="142"/>
      <c r="H83" s="142"/>
      <c r="I83" s="142"/>
      <c r="J83" s="142"/>
      <c r="X83" s="101">
        <v>4.0000000000000001E-3</v>
      </c>
    </row>
    <row r="84" spans="1:27">
      <c r="B84" s="13" t="s">
        <v>176</v>
      </c>
      <c r="D84" s="101">
        <v>1.4999999999999999E-2</v>
      </c>
    </row>
  </sheetData>
  <mergeCells count="20">
    <mergeCell ref="A1:AA1"/>
    <mergeCell ref="AA2:AA6"/>
    <mergeCell ref="X3:X6"/>
    <mergeCell ref="Y3:Y6"/>
    <mergeCell ref="Z3:Z6"/>
    <mergeCell ref="X2:Z2"/>
    <mergeCell ref="A2:A6"/>
    <mergeCell ref="B2:B6"/>
    <mergeCell ref="C2:C6"/>
    <mergeCell ref="D3:D6"/>
    <mergeCell ref="V3:V6"/>
    <mergeCell ref="W3:W6"/>
    <mergeCell ref="D2:W2"/>
    <mergeCell ref="G3:J3"/>
    <mergeCell ref="G4:G6"/>
    <mergeCell ref="H4:H6"/>
    <mergeCell ref="I4:I6"/>
    <mergeCell ref="J4:J6"/>
    <mergeCell ref="E3:E6"/>
    <mergeCell ref="F3:F6"/>
  </mergeCells>
  <pageMargins left="0.70866141732283472" right="0.70866141732283472" top="0" bottom="0" header="0.31496062992125984" footer="0.31496062992125984"/>
  <pageSetup paperSize="9" scale="61" fitToHeight="0" orientation="portrait" r:id="rId1"/>
  <ignoredErrors>
    <ignoredError sqref="V70" formulaRange="1"/>
    <ignoredError sqref="W70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89"/>
  <sheetViews>
    <sheetView tabSelected="1" view="pageBreakPreview" zoomScaleNormal="75" zoomScaleSheetLayoutView="100" workbookViewId="0">
      <pane xSplit="2" ySplit="10" topLeftCell="M11" activePane="bottomRight" state="frozen"/>
      <selection activeCell="R6" sqref="R7:R9"/>
      <selection pane="topRight" activeCell="R6" sqref="R7:R9"/>
      <selection pane="bottomLeft" activeCell="R6" sqref="R7:R9"/>
      <selection pane="bottomRight" activeCell="M6" sqref="R7:R9"/>
    </sheetView>
  </sheetViews>
  <sheetFormatPr defaultRowHeight="18.75"/>
  <cols>
    <col min="1" max="1" width="6.42578125" style="244" customWidth="1"/>
    <col min="2" max="2" width="43.5703125" style="244" customWidth="1"/>
    <col min="3" max="3" width="6" style="244" customWidth="1"/>
    <col min="4" max="4" width="9.42578125" style="244" customWidth="1"/>
    <col min="5" max="5" width="10" style="244" customWidth="1"/>
    <col min="6" max="6" width="10.7109375" style="244" bestFit="1" customWidth="1"/>
    <col min="7" max="7" width="9.7109375" style="244" customWidth="1"/>
    <col min="8" max="8" width="9.85546875" style="244" customWidth="1"/>
    <col min="9" max="9" width="11.42578125" style="244" customWidth="1"/>
    <col min="10" max="10" width="12" style="244" customWidth="1"/>
    <col min="11" max="11" width="13" style="244" customWidth="1"/>
    <col min="12" max="12" width="12.85546875" style="244" customWidth="1"/>
    <col min="13" max="13" width="11.85546875" style="244" customWidth="1"/>
    <col min="14" max="14" width="11" style="244" customWidth="1"/>
    <col min="15" max="15" width="10.85546875" style="244" customWidth="1"/>
    <col min="16" max="16" width="11.5703125" style="244" customWidth="1"/>
    <col min="17" max="17" width="10.85546875" style="244" customWidth="1"/>
    <col min="18" max="19" width="11.7109375" style="244" customWidth="1"/>
    <col min="20" max="20" width="9.140625" style="244"/>
    <col min="21" max="21" width="13.28515625" style="244" customWidth="1"/>
    <col min="22" max="22" width="12.7109375" style="244" customWidth="1"/>
    <col min="23" max="16384" width="9.140625" style="244"/>
  </cols>
  <sheetData>
    <row r="1" spans="1:22">
      <c r="V1" s="439" t="s">
        <v>328</v>
      </c>
    </row>
    <row r="2" spans="1:22" ht="79.5" customHeight="1">
      <c r="T2" s="440" t="s">
        <v>329</v>
      </c>
      <c r="U2" s="440"/>
      <c r="V2" s="440"/>
    </row>
    <row r="3" spans="1:22">
      <c r="V3" s="244" t="s">
        <v>286</v>
      </c>
    </row>
    <row r="4" spans="1:22" ht="45.75" customHeight="1">
      <c r="A4" s="441" t="s">
        <v>324</v>
      </c>
      <c r="B4" s="441"/>
      <c r="C4" s="441"/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441"/>
      <c r="P4" s="441"/>
      <c r="Q4" s="441"/>
      <c r="R4" s="441"/>
      <c r="S4" s="441"/>
    </row>
    <row r="5" spans="1:22" ht="22.5" customHeight="1">
      <c r="A5" s="442" t="s">
        <v>196</v>
      </c>
      <c r="B5" s="442" t="s">
        <v>1</v>
      </c>
      <c r="C5" s="371" t="s">
        <v>76</v>
      </c>
      <c r="D5" s="443" t="s">
        <v>71</v>
      </c>
      <c r="E5" s="443"/>
      <c r="F5" s="443"/>
      <c r="G5" s="443"/>
      <c r="H5" s="443"/>
      <c r="I5" s="443"/>
      <c r="J5" s="443"/>
      <c r="K5" s="443"/>
      <c r="L5" s="443"/>
      <c r="M5" s="443"/>
      <c r="N5" s="443"/>
      <c r="O5" s="443"/>
      <c r="P5" s="443"/>
      <c r="Q5" s="443"/>
      <c r="R5" s="443"/>
      <c r="S5" s="443"/>
      <c r="T5" s="444" t="s">
        <v>310</v>
      </c>
      <c r="U5" s="444"/>
      <c r="V5" s="444"/>
    </row>
    <row r="6" spans="1:22" ht="51.75" customHeight="1">
      <c r="A6" s="442"/>
      <c r="B6" s="442"/>
      <c r="C6" s="371"/>
      <c r="D6" s="371" t="s">
        <v>280</v>
      </c>
      <c r="E6" s="371" t="s">
        <v>277</v>
      </c>
      <c r="F6" s="371" t="s">
        <v>307</v>
      </c>
      <c r="G6" s="371" t="s">
        <v>197</v>
      </c>
      <c r="H6" s="371" t="s">
        <v>47</v>
      </c>
      <c r="I6" s="371" t="s">
        <v>3</v>
      </c>
      <c r="J6" s="371" t="s">
        <v>282</v>
      </c>
      <c r="K6" s="371" t="s">
        <v>278</v>
      </c>
      <c r="L6" s="371" t="s">
        <v>283</v>
      </c>
      <c r="M6" s="442" t="s">
        <v>39</v>
      </c>
      <c r="N6" s="442"/>
      <c r="O6" s="442"/>
      <c r="P6" s="442"/>
      <c r="Q6" s="442"/>
      <c r="R6" s="442"/>
      <c r="S6" s="371" t="s">
        <v>200</v>
      </c>
      <c r="T6" s="445" t="s">
        <v>311</v>
      </c>
      <c r="U6" s="445"/>
      <c r="V6" s="445"/>
    </row>
    <row r="7" spans="1:22" ht="57" customHeight="1">
      <c r="A7" s="442"/>
      <c r="B7" s="442"/>
      <c r="C7" s="371"/>
      <c r="D7" s="371"/>
      <c r="E7" s="371"/>
      <c r="F7" s="371"/>
      <c r="G7" s="371"/>
      <c r="H7" s="371"/>
      <c r="I7" s="371"/>
      <c r="J7" s="371"/>
      <c r="K7" s="371"/>
      <c r="L7" s="371"/>
      <c r="M7" s="371" t="s">
        <v>201</v>
      </c>
      <c r="N7" s="371" t="s">
        <v>202</v>
      </c>
      <c r="O7" s="371" t="s">
        <v>203</v>
      </c>
      <c r="P7" s="371" t="s">
        <v>204</v>
      </c>
      <c r="Q7" s="371" t="s">
        <v>205</v>
      </c>
      <c r="R7" s="371" t="s">
        <v>6</v>
      </c>
      <c r="S7" s="371"/>
      <c r="T7" s="371" t="s">
        <v>312</v>
      </c>
      <c r="U7" s="371" t="s">
        <v>198</v>
      </c>
      <c r="V7" s="371" t="s">
        <v>199</v>
      </c>
    </row>
    <row r="8" spans="1:22" ht="67.900000000000006" customHeight="1">
      <c r="A8" s="442"/>
      <c r="B8" s="442"/>
      <c r="C8" s="371"/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</row>
    <row r="9" spans="1:22" ht="21.6" customHeight="1">
      <c r="A9" s="442"/>
      <c r="B9" s="442"/>
      <c r="C9" s="371"/>
      <c r="D9" s="371"/>
      <c r="E9" s="371"/>
      <c r="F9" s="371"/>
      <c r="G9" s="371"/>
      <c r="H9" s="371"/>
      <c r="I9" s="371"/>
      <c r="J9" s="371"/>
      <c r="K9" s="371"/>
      <c r="L9" s="371"/>
      <c r="M9" s="371"/>
      <c r="N9" s="371"/>
      <c r="O9" s="371"/>
      <c r="P9" s="371"/>
      <c r="Q9" s="371"/>
      <c r="R9" s="371"/>
      <c r="S9" s="371"/>
      <c r="T9" s="371"/>
      <c r="U9" s="371"/>
      <c r="V9" s="371"/>
    </row>
    <row r="10" spans="1:22" ht="18" customHeight="1">
      <c r="A10" s="245">
        <v>1</v>
      </c>
      <c r="B10" s="309">
        <v>2</v>
      </c>
      <c r="C10" s="246"/>
      <c r="D10" s="246">
        <v>4</v>
      </c>
      <c r="E10" s="309">
        <v>5</v>
      </c>
      <c r="F10" s="309">
        <v>6</v>
      </c>
      <c r="G10" s="309">
        <v>7</v>
      </c>
      <c r="H10" s="309">
        <v>8</v>
      </c>
      <c r="I10" s="246">
        <v>9</v>
      </c>
      <c r="J10" s="246">
        <v>10</v>
      </c>
      <c r="K10" s="246">
        <v>11</v>
      </c>
      <c r="L10" s="246">
        <v>12</v>
      </c>
      <c r="M10" s="308">
        <v>13</v>
      </c>
      <c r="N10" s="309">
        <v>14</v>
      </c>
      <c r="O10" s="309">
        <v>15</v>
      </c>
      <c r="P10" s="309">
        <v>16</v>
      </c>
      <c r="Q10" s="309">
        <v>17</v>
      </c>
      <c r="R10" s="309">
        <v>18</v>
      </c>
      <c r="S10" s="309">
        <v>19</v>
      </c>
      <c r="T10" s="318">
        <v>20</v>
      </c>
      <c r="U10" s="318">
        <v>21</v>
      </c>
      <c r="V10" s="318">
        <v>22</v>
      </c>
    </row>
    <row r="11" spans="1:22" ht="38.25">
      <c r="A11" s="240">
        <v>1</v>
      </c>
      <c r="B11" s="247" t="s">
        <v>99</v>
      </c>
      <c r="C11" s="242">
        <v>1</v>
      </c>
      <c r="D11" s="243">
        <v>165</v>
      </c>
      <c r="E11" s="243">
        <v>0</v>
      </c>
      <c r="F11" s="243">
        <v>0</v>
      </c>
      <c r="G11" s="243">
        <v>0</v>
      </c>
      <c r="H11" s="243">
        <v>0</v>
      </c>
      <c r="I11" s="243">
        <v>0</v>
      </c>
      <c r="J11" s="243">
        <v>320</v>
      </c>
      <c r="K11" s="243">
        <v>0</v>
      </c>
      <c r="L11" s="243">
        <v>0</v>
      </c>
      <c r="M11" s="248">
        <v>7517</v>
      </c>
      <c r="N11" s="243">
        <v>890</v>
      </c>
      <c r="O11" s="243">
        <v>857</v>
      </c>
      <c r="P11" s="243">
        <v>5770</v>
      </c>
      <c r="Q11" s="243">
        <v>1123</v>
      </c>
      <c r="R11" s="243">
        <v>8834</v>
      </c>
      <c r="S11" s="249">
        <v>1067</v>
      </c>
      <c r="T11" s="250">
        <v>0</v>
      </c>
      <c r="U11" s="250">
        <v>0</v>
      </c>
      <c r="V11" s="250">
        <v>0</v>
      </c>
    </row>
    <row r="12" spans="1:22" ht="38.25">
      <c r="A12" s="240">
        <v>2</v>
      </c>
      <c r="B12" s="247" t="s">
        <v>7</v>
      </c>
      <c r="C12" s="242">
        <v>2</v>
      </c>
      <c r="D12" s="243">
        <v>5097</v>
      </c>
      <c r="E12" s="243">
        <v>0</v>
      </c>
      <c r="F12" s="243">
        <v>300</v>
      </c>
      <c r="G12" s="243">
        <v>0</v>
      </c>
      <c r="H12" s="243">
        <v>0</v>
      </c>
      <c r="I12" s="243">
        <v>0</v>
      </c>
      <c r="J12" s="243">
        <v>1529</v>
      </c>
      <c r="K12" s="243">
        <v>0</v>
      </c>
      <c r="L12" s="243">
        <v>0</v>
      </c>
      <c r="M12" s="243">
        <v>122736</v>
      </c>
      <c r="N12" s="243">
        <v>13322</v>
      </c>
      <c r="O12" s="243">
        <v>10373</v>
      </c>
      <c r="P12" s="243">
        <v>99041</v>
      </c>
      <c r="Q12" s="243">
        <v>26720</v>
      </c>
      <c r="R12" s="243">
        <v>80282</v>
      </c>
      <c r="S12" s="249">
        <v>14100</v>
      </c>
      <c r="T12" s="250">
        <v>0</v>
      </c>
      <c r="U12" s="250">
        <v>0</v>
      </c>
      <c r="V12" s="250">
        <v>0</v>
      </c>
    </row>
    <row r="13" spans="1:22" ht="38.25">
      <c r="A13" s="240">
        <v>3</v>
      </c>
      <c r="B13" s="247" t="s">
        <v>23</v>
      </c>
      <c r="C13" s="242">
        <v>1</v>
      </c>
      <c r="D13" s="243">
        <v>285</v>
      </c>
      <c r="E13" s="243">
        <v>0</v>
      </c>
      <c r="F13" s="243">
        <v>0</v>
      </c>
      <c r="G13" s="243">
        <v>0</v>
      </c>
      <c r="H13" s="243">
        <v>0</v>
      </c>
      <c r="I13" s="243">
        <v>0</v>
      </c>
      <c r="J13" s="243">
        <v>820</v>
      </c>
      <c r="K13" s="243">
        <v>0</v>
      </c>
      <c r="L13" s="243">
        <v>0</v>
      </c>
      <c r="M13" s="243">
        <v>35120</v>
      </c>
      <c r="N13" s="243">
        <v>3327</v>
      </c>
      <c r="O13" s="243">
        <v>3269</v>
      </c>
      <c r="P13" s="243">
        <v>28524</v>
      </c>
      <c r="Q13" s="243">
        <v>1823</v>
      </c>
      <c r="R13" s="243">
        <v>22499</v>
      </c>
      <c r="S13" s="249">
        <v>3905</v>
      </c>
      <c r="T13" s="250">
        <v>0</v>
      </c>
      <c r="U13" s="250">
        <v>0</v>
      </c>
      <c r="V13" s="250">
        <v>0</v>
      </c>
    </row>
    <row r="14" spans="1:22" ht="38.25">
      <c r="A14" s="240">
        <v>4</v>
      </c>
      <c r="B14" s="247" t="s">
        <v>24</v>
      </c>
      <c r="C14" s="242">
        <v>1</v>
      </c>
      <c r="D14" s="243">
        <v>216</v>
      </c>
      <c r="E14" s="243">
        <v>0</v>
      </c>
      <c r="F14" s="243">
        <v>0</v>
      </c>
      <c r="G14" s="243">
        <v>0</v>
      </c>
      <c r="H14" s="243">
        <v>0</v>
      </c>
      <c r="I14" s="243">
        <v>0</v>
      </c>
      <c r="J14" s="243">
        <v>346</v>
      </c>
      <c r="K14" s="243">
        <v>0</v>
      </c>
      <c r="L14" s="243">
        <v>0</v>
      </c>
      <c r="M14" s="243">
        <v>18212</v>
      </c>
      <c r="N14" s="243">
        <v>1571</v>
      </c>
      <c r="O14" s="243">
        <v>1470</v>
      </c>
      <c r="P14" s="243">
        <v>15171</v>
      </c>
      <c r="Q14" s="243">
        <v>1893</v>
      </c>
      <c r="R14" s="243">
        <v>12546</v>
      </c>
      <c r="S14" s="249">
        <v>2030</v>
      </c>
      <c r="T14" s="250">
        <v>0</v>
      </c>
      <c r="U14" s="250">
        <v>0</v>
      </c>
      <c r="V14" s="250">
        <v>0</v>
      </c>
    </row>
    <row r="15" spans="1:22" s="253" customFormat="1" ht="39.75" customHeight="1">
      <c r="A15" s="240">
        <v>5</v>
      </c>
      <c r="B15" s="247" t="s">
        <v>51</v>
      </c>
      <c r="C15" s="242">
        <v>3</v>
      </c>
      <c r="D15" s="243">
        <v>15808</v>
      </c>
      <c r="E15" s="243">
        <v>0</v>
      </c>
      <c r="F15" s="243">
        <v>0</v>
      </c>
      <c r="G15" s="243">
        <v>0</v>
      </c>
      <c r="H15" s="243">
        <v>576</v>
      </c>
      <c r="I15" s="243">
        <v>10443</v>
      </c>
      <c r="J15" s="243">
        <v>5691</v>
      </c>
      <c r="K15" s="243">
        <v>104</v>
      </c>
      <c r="L15" s="243">
        <v>0</v>
      </c>
      <c r="M15" s="243">
        <v>297624</v>
      </c>
      <c r="N15" s="251">
        <v>25744</v>
      </c>
      <c r="O15" s="251">
        <v>21531</v>
      </c>
      <c r="P15" s="243">
        <v>250349</v>
      </c>
      <c r="Q15" s="251">
        <v>74623</v>
      </c>
      <c r="R15" s="252">
        <v>183117</v>
      </c>
      <c r="S15" s="249">
        <v>35648</v>
      </c>
      <c r="T15" s="250">
        <v>0</v>
      </c>
      <c r="U15" s="250">
        <v>0</v>
      </c>
      <c r="V15" s="250">
        <v>0</v>
      </c>
    </row>
    <row r="16" spans="1:22" ht="38.25">
      <c r="A16" s="240">
        <v>6</v>
      </c>
      <c r="B16" s="247" t="s">
        <v>93</v>
      </c>
      <c r="C16" s="242">
        <v>1</v>
      </c>
      <c r="D16" s="243">
        <v>452</v>
      </c>
      <c r="E16" s="243">
        <v>0</v>
      </c>
      <c r="F16" s="243">
        <v>0</v>
      </c>
      <c r="G16" s="243">
        <v>0</v>
      </c>
      <c r="H16" s="243">
        <v>0</v>
      </c>
      <c r="I16" s="243">
        <v>0</v>
      </c>
      <c r="J16" s="243">
        <v>1320</v>
      </c>
      <c r="K16" s="243">
        <v>0</v>
      </c>
      <c r="L16" s="243">
        <v>0</v>
      </c>
      <c r="M16" s="243">
        <v>38312</v>
      </c>
      <c r="N16" s="243">
        <v>3272</v>
      </c>
      <c r="O16" s="243">
        <v>3126</v>
      </c>
      <c r="P16" s="243">
        <v>31914</v>
      </c>
      <c r="Q16" s="243">
        <v>1523</v>
      </c>
      <c r="R16" s="243">
        <v>28114</v>
      </c>
      <c r="S16" s="249">
        <v>4410</v>
      </c>
      <c r="T16" s="250">
        <v>0</v>
      </c>
      <c r="U16" s="250">
        <v>0</v>
      </c>
      <c r="V16" s="250">
        <v>0</v>
      </c>
    </row>
    <row r="17" spans="1:22" ht="25.5" customHeight="1">
      <c r="A17" s="240">
        <v>7</v>
      </c>
      <c r="B17" s="247" t="s">
        <v>19</v>
      </c>
      <c r="C17" s="242">
        <v>1</v>
      </c>
      <c r="D17" s="243">
        <v>0</v>
      </c>
      <c r="E17" s="243">
        <v>0</v>
      </c>
      <c r="F17" s="243">
        <v>0</v>
      </c>
      <c r="G17" s="243">
        <v>0</v>
      </c>
      <c r="H17" s="243">
        <v>0</v>
      </c>
      <c r="I17" s="243">
        <v>0</v>
      </c>
      <c r="J17" s="243">
        <v>2023</v>
      </c>
      <c r="K17" s="243">
        <v>0</v>
      </c>
      <c r="L17" s="243">
        <v>0</v>
      </c>
      <c r="M17" s="243">
        <v>85418</v>
      </c>
      <c r="N17" s="243">
        <v>10492</v>
      </c>
      <c r="O17" s="243">
        <v>6183</v>
      </c>
      <c r="P17" s="243">
        <v>68743</v>
      </c>
      <c r="Q17" s="243">
        <v>21892</v>
      </c>
      <c r="R17" s="243">
        <v>59583</v>
      </c>
      <c r="S17" s="249">
        <v>0</v>
      </c>
      <c r="T17" s="250">
        <v>0</v>
      </c>
      <c r="U17" s="250">
        <v>0</v>
      </c>
      <c r="V17" s="250">
        <v>0</v>
      </c>
    </row>
    <row r="18" spans="1:22" ht="38.25">
      <c r="A18" s="240">
        <v>8</v>
      </c>
      <c r="B18" s="247" t="s">
        <v>26</v>
      </c>
      <c r="C18" s="242">
        <v>1</v>
      </c>
      <c r="D18" s="243">
        <v>319</v>
      </c>
      <c r="E18" s="243">
        <v>0</v>
      </c>
      <c r="F18" s="243">
        <v>0</v>
      </c>
      <c r="G18" s="243">
        <v>0</v>
      </c>
      <c r="H18" s="243">
        <v>0</v>
      </c>
      <c r="I18" s="243">
        <v>0</v>
      </c>
      <c r="J18" s="243">
        <v>1151</v>
      </c>
      <c r="K18" s="243">
        <v>0</v>
      </c>
      <c r="L18" s="243">
        <v>0</v>
      </c>
      <c r="M18" s="243">
        <v>42951</v>
      </c>
      <c r="N18" s="252">
        <v>4987</v>
      </c>
      <c r="O18" s="252">
        <v>3454</v>
      </c>
      <c r="P18" s="243">
        <v>34510</v>
      </c>
      <c r="Q18" s="251">
        <v>3492</v>
      </c>
      <c r="R18" s="252">
        <v>25296</v>
      </c>
      <c r="S18" s="249">
        <v>4970</v>
      </c>
      <c r="T18" s="250">
        <v>0</v>
      </c>
      <c r="U18" s="250">
        <v>0</v>
      </c>
      <c r="V18" s="250">
        <v>0</v>
      </c>
    </row>
    <row r="19" spans="1:22" ht="38.25">
      <c r="A19" s="240">
        <v>9</v>
      </c>
      <c r="B19" s="247" t="s">
        <v>124</v>
      </c>
      <c r="C19" s="242">
        <v>1</v>
      </c>
      <c r="D19" s="243">
        <v>221</v>
      </c>
      <c r="E19" s="243">
        <v>0</v>
      </c>
      <c r="F19" s="243">
        <v>0</v>
      </c>
      <c r="G19" s="243">
        <v>0</v>
      </c>
      <c r="H19" s="243">
        <v>0</v>
      </c>
      <c r="I19" s="243">
        <v>0</v>
      </c>
      <c r="J19" s="243">
        <v>480</v>
      </c>
      <c r="K19" s="243">
        <v>0</v>
      </c>
      <c r="L19" s="243">
        <v>0</v>
      </c>
      <c r="M19" s="243">
        <v>14633</v>
      </c>
      <c r="N19" s="243">
        <v>926</v>
      </c>
      <c r="O19" s="243">
        <v>1466</v>
      </c>
      <c r="P19" s="243">
        <v>12241</v>
      </c>
      <c r="Q19" s="243">
        <v>3163</v>
      </c>
      <c r="R19" s="243">
        <v>10606</v>
      </c>
      <c r="S19" s="249">
        <v>1795</v>
      </c>
      <c r="T19" s="250">
        <v>0</v>
      </c>
      <c r="U19" s="250">
        <v>0</v>
      </c>
      <c r="V19" s="250">
        <v>0</v>
      </c>
    </row>
    <row r="20" spans="1:22" ht="38.25">
      <c r="A20" s="240">
        <v>10</v>
      </c>
      <c r="B20" s="247" t="s">
        <v>27</v>
      </c>
      <c r="C20" s="242">
        <v>1</v>
      </c>
      <c r="D20" s="243">
        <v>480</v>
      </c>
      <c r="E20" s="243">
        <v>0</v>
      </c>
      <c r="F20" s="243">
        <v>0</v>
      </c>
      <c r="G20" s="243">
        <v>0</v>
      </c>
      <c r="H20" s="243">
        <v>0</v>
      </c>
      <c r="I20" s="243">
        <v>0</v>
      </c>
      <c r="J20" s="243">
        <v>780</v>
      </c>
      <c r="K20" s="243">
        <v>0</v>
      </c>
      <c r="L20" s="243">
        <v>0</v>
      </c>
      <c r="M20" s="243">
        <v>21816</v>
      </c>
      <c r="N20" s="243">
        <v>2447</v>
      </c>
      <c r="O20" s="243">
        <v>1829</v>
      </c>
      <c r="P20" s="243">
        <v>17540</v>
      </c>
      <c r="Q20" s="243">
        <v>2323</v>
      </c>
      <c r="R20" s="243">
        <v>16157</v>
      </c>
      <c r="S20" s="249">
        <v>2690</v>
      </c>
      <c r="T20" s="250">
        <v>0</v>
      </c>
      <c r="U20" s="250">
        <v>0</v>
      </c>
      <c r="V20" s="250">
        <v>0</v>
      </c>
    </row>
    <row r="21" spans="1:22" ht="38.25">
      <c r="A21" s="240">
        <v>11</v>
      </c>
      <c r="B21" s="247" t="s">
        <v>28</v>
      </c>
      <c r="C21" s="242">
        <v>1</v>
      </c>
      <c r="D21" s="243">
        <v>220</v>
      </c>
      <c r="E21" s="243">
        <v>0</v>
      </c>
      <c r="F21" s="243">
        <v>0</v>
      </c>
      <c r="G21" s="243">
        <v>0</v>
      </c>
      <c r="H21" s="243">
        <v>0</v>
      </c>
      <c r="I21" s="243">
        <v>0</v>
      </c>
      <c r="J21" s="243">
        <v>320</v>
      </c>
      <c r="K21" s="243">
        <v>0</v>
      </c>
      <c r="L21" s="243">
        <v>0</v>
      </c>
      <c r="M21" s="243">
        <v>13968</v>
      </c>
      <c r="N21" s="243">
        <v>1234</v>
      </c>
      <c r="O21" s="243">
        <v>1729</v>
      </c>
      <c r="P21" s="243">
        <v>11005</v>
      </c>
      <c r="Q21" s="243">
        <v>2493</v>
      </c>
      <c r="R21" s="243">
        <v>9456</v>
      </c>
      <c r="S21" s="249">
        <v>1510</v>
      </c>
      <c r="T21" s="250">
        <v>0</v>
      </c>
      <c r="U21" s="250">
        <v>0</v>
      </c>
      <c r="V21" s="250">
        <v>0</v>
      </c>
    </row>
    <row r="22" spans="1:22" ht="38.25">
      <c r="A22" s="240">
        <v>12</v>
      </c>
      <c r="B22" s="247" t="s">
        <v>29</v>
      </c>
      <c r="C22" s="242">
        <v>1</v>
      </c>
      <c r="D22" s="243">
        <v>951</v>
      </c>
      <c r="E22" s="243">
        <v>0</v>
      </c>
      <c r="F22" s="243">
        <v>0</v>
      </c>
      <c r="G22" s="243">
        <v>0</v>
      </c>
      <c r="H22" s="243">
        <v>0</v>
      </c>
      <c r="I22" s="243">
        <v>0</v>
      </c>
      <c r="J22" s="243">
        <v>900</v>
      </c>
      <c r="K22" s="243">
        <v>0</v>
      </c>
      <c r="L22" s="243">
        <v>0</v>
      </c>
      <c r="M22" s="243">
        <v>53230</v>
      </c>
      <c r="N22" s="243">
        <v>5792</v>
      </c>
      <c r="O22" s="243">
        <v>4086</v>
      </c>
      <c r="P22" s="243">
        <v>43352</v>
      </c>
      <c r="Q22" s="243">
        <v>8324</v>
      </c>
      <c r="R22" s="243">
        <v>36576</v>
      </c>
      <c r="S22" s="249">
        <v>6345</v>
      </c>
      <c r="T22" s="250">
        <v>0</v>
      </c>
      <c r="U22" s="250">
        <v>0</v>
      </c>
      <c r="V22" s="250">
        <v>0</v>
      </c>
    </row>
    <row r="23" spans="1:22" ht="38.25">
      <c r="A23" s="240">
        <v>13</v>
      </c>
      <c r="B23" s="247" t="s">
        <v>30</v>
      </c>
      <c r="C23" s="242">
        <v>1</v>
      </c>
      <c r="D23" s="243">
        <v>672</v>
      </c>
      <c r="E23" s="243">
        <v>0</v>
      </c>
      <c r="F23" s="243">
        <v>0</v>
      </c>
      <c r="G23" s="243">
        <v>0</v>
      </c>
      <c r="H23" s="243">
        <v>0</v>
      </c>
      <c r="I23" s="243">
        <v>0</v>
      </c>
      <c r="J23" s="243">
        <v>462</v>
      </c>
      <c r="K23" s="243">
        <v>0</v>
      </c>
      <c r="L23" s="243">
        <v>0</v>
      </c>
      <c r="M23" s="243">
        <v>28670</v>
      </c>
      <c r="N23" s="243">
        <v>3430</v>
      </c>
      <c r="O23" s="243">
        <v>2833</v>
      </c>
      <c r="P23" s="243">
        <v>22407</v>
      </c>
      <c r="Q23" s="243">
        <v>4823</v>
      </c>
      <c r="R23" s="243">
        <v>19951</v>
      </c>
      <c r="S23" s="249">
        <v>3250</v>
      </c>
      <c r="T23" s="250">
        <v>0</v>
      </c>
      <c r="U23" s="250">
        <v>0</v>
      </c>
      <c r="V23" s="250">
        <v>0</v>
      </c>
    </row>
    <row r="24" spans="1:22" s="253" customFormat="1" ht="30" customHeight="1">
      <c r="A24" s="240">
        <v>14</v>
      </c>
      <c r="B24" s="247" t="s">
        <v>31</v>
      </c>
      <c r="C24" s="242">
        <v>2</v>
      </c>
      <c r="D24" s="243">
        <v>2240</v>
      </c>
      <c r="E24" s="243">
        <v>0</v>
      </c>
      <c r="F24" s="243">
        <v>0</v>
      </c>
      <c r="G24" s="243">
        <v>0</v>
      </c>
      <c r="H24" s="243">
        <v>0</v>
      </c>
      <c r="I24" s="243">
        <v>3552</v>
      </c>
      <c r="J24" s="243">
        <v>1200</v>
      </c>
      <c r="K24" s="243">
        <v>0</v>
      </c>
      <c r="L24" s="243">
        <v>0</v>
      </c>
      <c r="M24" s="243">
        <v>87052</v>
      </c>
      <c r="N24" s="243">
        <v>12232</v>
      </c>
      <c r="O24" s="243">
        <v>13917</v>
      </c>
      <c r="P24" s="243">
        <v>60903</v>
      </c>
      <c r="Q24" s="243">
        <v>17973</v>
      </c>
      <c r="R24" s="243">
        <v>62097</v>
      </c>
      <c r="S24" s="249">
        <v>9050</v>
      </c>
      <c r="T24" s="250">
        <v>0</v>
      </c>
      <c r="U24" s="250">
        <v>0</v>
      </c>
      <c r="V24" s="250">
        <v>0</v>
      </c>
    </row>
    <row r="25" spans="1:22" s="253" customFormat="1" ht="35.450000000000003" customHeight="1">
      <c r="A25" s="240">
        <v>15</v>
      </c>
      <c r="B25" s="247" t="s">
        <v>20</v>
      </c>
      <c r="C25" s="242">
        <v>2</v>
      </c>
      <c r="D25" s="243">
        <v>3360</v>
      </c>
      <c r="E25" s="243">
        <v>0</v>
      </c>
      <c r="F25" s="243">
        <v>0</v>
      </c>
      <c r="G25" s="243">
        <v>0</v>
      </c>
      <c r="H25" s="243">
        <v>0</v>
      </c>
      <c r="I25" s="243">
        <v>0</v>
      </c>
      <c r="J25" s="243">
        <v>1671</v>
      </c>
      <c r="K25" s="243">
        <v>0</v>
      </c>
      <c r="L25" s="243">
        <v>0</v>
      </c>
      <c r="M25" s="243">
        <v>75385</v>
      </c>
      <c r="N25" s="243">
        <v>8724</v>
      </c>
      <c r="O25" s="243">
        <v>6427</v>
      </c>
      <c r="P25" s="243">
        <v>60234</v>
      </c>
      <c r="Q25" s="243">
        <v>11863</v>
      </c>
      <c r="R25" s="243">
        <v>79252</v>
      </c>
      <c r="S25" s="249">
        <v>11045</v>
      </c>
      <c r="T25" s="250">
        <v>0</v>
      </c>
      <c r="U25" s="250">
        <v>0</v>
      </c>
      <c r="V25" s="250">
        <v>0</v>
      </c>
    </row>
    <row r="26" spans="1:22" s="253" customFormat="1" ht="40.9" customHeight="1">
      <c r="A26" s="240">
        <v>16</v>
      </c>
      <c r="B26" s="247" t="s">
        <v>21</v>
      </c>
      <c r="C26" s="242">
        <v>2</v>
      </c>
      <c r="D26" s="243">
        <v>2417</v>
      </c>
      <c r="E26" s="243">
        <v>0</v>
      </c>
      <c r="F26" s="243">
        <v>0</v>
      </c>
      <c r="G26" s="243">
        <v>0</v>
      </c>
      <c r="H26" s="243">
        <v>0</v>
      </c>
      <c r="I26" s="243">
        <v>0</v>
      </c>
      <c r="J26" s="243">
        <v>1110</v>
      </c>
      <c r="K26" s="243">
        <v>0</v>
      </c>
      <c r="L26" s="243">
        <v>0</v>
      </c>
      <c r="M26" s="243">
        <v>97737</v>
      </c>
      <c r="N26" s="243">
        <v>11137</v>
      </c>
      <c r="O26" s="243">
        <v>7773</v>
      </c>
      <c r="P26" s="243">
        <v>78827</v>
      </c>
      <c r="Q26" s="243">
        <v>20374</v>
      </c>
      <c r="R26" s="243">
        <v>64185</v>
      </c>
      <c r="S26" s="249">
        <v>10750</v>
      </c>
      <c r="T26" s="250">
        <v>0</v>
      </c>
      <c r="U26" s="250">
        <v>0</v>
      </c>
      <c r="V26" s="250">
        <v>0</v>
      </c>
    </row>
    <row r="27" spans="1:22" s="253" customFormat="1" ht="30.6" customHeight="1">
      <c r="A27" s="240">
        <v>17</v>
      </c>
      <c r="B27" s="247" t="s">
        <v>22</v>
      </c>
      <c r="C27" s="242">
        <v>2</v>
      </c>
      <c r="D27" s="243">
        <v>9599</v>
      </c>
      <c r="E27" s="243">
        <v>0</v>
      </c>
      <c r="F27" s="243">
        <v>0</v>
      </c>
      <c r="G27" s="243">
        <v>0</v>
      </c>
      <c r="H27" s="243">
        <v>0</v>
      </c>
      <c r="I27" s="243">
        <v>3499</v>
      </c>
      <c r="J27" s="243">
        <v>3283</v>
      </c>
      <c r="K27" s="243">
        <v>0</v>
      </c>
      <c r="L27" s="243">
        <v>0</v>
      </c>
      <c r="M27" s="243">
        <v>193924</v>
      </c>
      <c r="N27" s="243">
        <v>19396</v>
      </c>
      <c r="O27" s="243">
        <v>14788</v>
      </c>
      <c r="P27" s="243">
        <v>159740</v>
      </c>
      <c r="Q27" s="243">
        <v>47948</v>
      </c>
      <c r="R27" s="243">
        <v>130302</v>
      </c>
      <c r="S27" s="249">
        <v>23530</v>
      </c>
      <c r="T27" s="250">
        <v>0</v>
      </c>
      <c r="U27" s="250">
        <v>0</v>
      </c>
      <c r="V27" s="250">
        <v>0</v>
      </c>
    </row>
    <row r="28" spans="1:22" ht="38.25">
      <c r="A28" s="240">
        <v>18</v>
      </c>
      <c r="B28" s="247" t="s">
        <v>32</v>
      </c>
      <c r="C28" s="242">
        <v>1</v>
      </c>
      <c r="D28" s="243">
        <v>888</v>
      </c>
      <c r="E28" s="243">
        <v>0</v>
      </c>
      <c r="F28" s="243">
        <v>0</v>
      </c>
      <c r="G28" s="243">
        <v>0</v>
      </c>
      <c r="H28" s="243">
        <v>0</v>
      </c>
      <c r="I28" s="243">
        <v>0</v>
      </c>
      <c r="J28" s="243">
        <v>968</v>
      </c>
      <c r="K28" s="243">
        <v>0</v>
      </c>
      <c r="L28" s="243">
        <v>0</v>
      </c>
      <c r="M28" s="243">
        <v>48105</v>
      </c>
      <c r="N28" s="243">
        <v>5277</v>
      </c>
      <c r="O28" s="243">
        <v>3889</v>
      </c>
      <c r="P28" s="243">
        <v>38939</v>
      </c>
      <c r="Q28" s="243">
        <v>10626</v>
      </c>
      <c r="R28" s="243">
        <v>30352</v>
      </c>
      <c r="S28" s="249">
        <v>5580</v>
      </c>
      <c r="T28" s="250">
        <v>0</v>
      </c>
      <c r="U28" s="250">
        <v>0</v>
      </c>
      <c r="V28" s="250">
        <v>0</v>
      </c>
    </row>
    <row r="29" spans="1:22" s="253" customFormat="1" ht="36" customHeight="1">
      <c r="A29" s="240">
        <v>19</v>
      </c>
      <c r="B29" s="247" t="s">
        <v>8</v>
      </c>
      <c r="C29" s="242">
        <v>2</v>
      </c>
      <c r="D29" s="243">
        <v>7347</v>
      </c>
      <c r="E29" s="243">
        <v>0</v>
      </c>
      <c r="F29" s="243">
        <v>50</v>
      </c>
      <c r="G29" s="243">
        <v>0</v>
      </c>
      <c r="H29" s="243">
        <v>0</v>
      </c>
      <c r="I29" s="243">
        <v>0</v>
      </c>
      <c r="J29" s="243">
        <v>2350</v>
      </c>
      <c r="K29" s="243">
        <v>0</v>
      </c>
      <c r="L29" s="243">
        <v>0</v>
      </c>
      <c r="M29" s="243">
        <v>187912</v>
      </c>
      <c r="N29" s="243">
        <v>21128</v>
      </c>
      <c r="O29" s="243">
        <v>16601</v>
      </c>
      <c r="P29" s="243">
        <v>150183</v>
      </c>
      <c r="Q29" s="243">
        <v>45043</v>
      </c>
      <c r="R29" s="243">
        <v>133583</v>
      </c>
      <c r="S29" s="243">
        <v>0</v>
      </c>
      <c r="T29" s="250">
        <v>400</v>
      </c>
      <c r="U29" s="250">
        <v>0</v>
      </c>
      <c r="V29" s="250">
        <v>400</v>
      </c>
    </row>
    <row r="30" spans="1:22" s="253" customFormat="1" ht="37.15" customHeight="1">
      <c r="A30" s="240">
        <v>20</v>
      </c>
      <c r="B30" s="247" t="s">
        <v>50</v>
      </c>
      <c r="C30" s="242">
        <v>2</v>
      </c>
      <c r="D30" s="243">
        <v>3053</v>
      </c>
      <c r="E30" s="243">
        <v>0</v>
      </c>
      <c r="F30" s="243">
        <v>0</v>
      </c>
      <c r="G30" s="243">
        <v>0</v>
      </c>
      <c r="H30" s="243">
        <v>0</v>
      </c>
      <c r="I30" s="243">
        <v>0</v>
      </c>
      <c r="J30" s="243">
        <v>2373</v>
      </c>
      <c r="K30" s="243">
        <v>0</v>
      </c>
      <c r="L30" s="243">
        <v>0</v>
      </c>
      <c r="M30" s="243">
        <v>178097</v>
      </c>
      <c r="N30" s="243">
        <v>18652</v>
      </c>
      <c r="O30" s="243">
        <v>16225</v>
      </c>
      <c r="P30" s="243">
        <v>143220</v>
      </c>
      <c r="Q30" s="243">
        <v>43932</v>
      </c>
      <c r="R30" s="243">
        <v>129390</v>
      </c>
      <c r="S30" s="243">
        <v>0</v>
      </c>
      <c r="T30" s="250">
        <v>0</v>
      </c>
      <c r="U30" s="250">
        <v>0</v>
      </c>
      <c r="V30" s="250">
        <v>0</v>
      </c>
    </row>
    <row r="31" spans="1:22" s="253" customFormat="1" ht="39" customHeight="1">
      <c r="A31" s="240">
        <v>21</v>
      </c>
      <c r="B31" s="247" t="s">
        <v>61</v>
      </c>
      <c r="C31" s="242">
        <v>2</v>
      </c>
      <c r="D31" s="243">
        <v>6368</v>
      </c>
      <c r="E31" s="243">
        <v>0</v>
      </c>
      <c r="F31" s="243">
        <v>500</v>
      </c>
      <c r="G31" s="243">
        <v>0</v>
      </c>
      <c r="H31" s="243">
        <v>0</v>
      </c>
      <c r="I31" s="243">
        <v>0</v>
      </c>
      <c r="J31" s="243">
        <v>2364</v>
      </c>
      <c r="K31" s="243">
        <v>0</v>
      </c>
      <c r="L31" s="243">
        <v>0</v>
      </c>
      <c r="M31" s="243">
        <v>216709</v>
      </c>
      <c r="N31" s="243">
        <v>27816</v>
      </c>
      <c r="O31" s="243">
        <v>12976</v>
      </c>
      <c r="P31" s="243">
        <v>175917</v>
      </c>
      <c r="Q31" s="243">
        <v>43197</v>
      </c>
      <c r="R31" s="243">
        <v>143691</v>
      </c>
      <c r="S31" s="243">
        <v>0</v>
      </c>
      <c r="T31" s="250">
        <v>0</v>
      </c>
      <c r="U31" s="250">
        <v>0</v>
      </c>
      <c r="V31" s="250">
        <v>0</v>
      </c>
    </row>
    <row r="32" spans="1:22" s="253" customFormat="1" ht="48" customHeight="1">
      <c r="A32" s="240">
        <v>22</v>
      </c>
      <c r="B32" s="247" t="s">
        <v>144</v>
      </c>
      <c r="C32" s="242">
        <v>3</v>
      </c>
      <c r="D32" s="243">
        <v>6999</v>
      </c>
      <c r="E32" s="243">
        <v>0</v>
      </c>
      <c r="F32" s="243">
        <v>0</v>
      </c>
      <c r="G32" s="243">
        <v>0</v>
      </c>
      <c r="H32" s="243">
        <v>98</v>
      </c>
      <c r="I32" s="243">
        <v>0</v>
      </c>
      <c r="J32" s="243">
        <v>1143</v>
      </c>
      <c r="K32" s="243">
        <v>0</v>
      </c>
      <c r="L32" s="243">
        <v>0</v>
      </c>
      <c r="M32" s="243">
        <v>214091</v>
      </c>
      <c r="N32" s="243">
        <v>25087</v>
      </c>
      <c r="O32" s="243">
        <v>16859</v>
      </c>
      <c r="P32" s="243">
        <v>172145</v>
      </c>
      <c r="Q32" s="243">
        <v>52923</v>
      </c>
      <c r="R32" s="243">
        <v>126332</v>
      </c>
      <c r="S32" s="243">
        <v>0</v>
      </c>
      <c r="T32" s="250">
        <v>0</v>
      </c>
      <c r="U32" s="250">
        <v>0</v>
      </c>
      <c r="V32" s="250">
        <v>0</v>
      </c>
    </row>
    <row r="33" spans="1:22" s="253" customFormat="1" ht="39.75" customHeight="1">
      <c r="A33" s="240">
        <v>23</v>
      </c>
      <c r="B33" s="247" t="s">
        <v>10</v>
      </c>
      <c r="C33" s="242">
        <v>3</v>
      </c>
      <c r="D33" s="243">
        <v>7821</v>
      </c>
      <c r="E33" s="243">
        <v>0</v>
      </c>
      <c r="F33" s="243">
        <v>0</v>
      </c>
      <c r="G33" s="243">
        <v>0</v>
      </c>
      <c r="H33" s="243">
        <v>372</v>
      </c>
      <c r="I33" s="243">
        <v>0</v>
      </c>
      <c r="J33" s="243">
        <v>2904</v>
      </c>
      <c r="K33" s="243">
        <v>8</v>
      </c>
      <c r="L33" s="243">
        <v>0</v>
      </c>
      <c r="M33" s="243">
        <v>146071</v>
      </c>
      <c r="N33" s="243">
        <v>21871</v>
      </c>
      <c r="O33" s="243">
        <v>14189</v>
      </c>
      <c r="P33" s="243">
        <v>110011</v>
      </c>
      <c r="Q33" s="243">
        <v>52084</v>
      </c>
      <c r="R33" s="243">
        <v>100656</v>
      </c>
      <c r="S33" s="243">
        <v>0</v>
      </c>
      <c r="T33" s="250">
        <v>0</v>
      </c>
      <c r="U33" s="250">
        <v>0</v>
      </c>
      <c r="V33" s="250">
        <v>0</v>
      </c>
    </row>
    <row r="34" spans="1:22" s="253" customFormat="1" ht="36.75" customHeight="1">
      <c r="A34" s="240">
        <v>24</v>
      </c>
      <c r="B34" s="247" t="s">
        <v>94</v>
      </c>
      <c r="C34" s="242">
        <v>2</v>
      </c>
      <c r="D34" s="243">
        <v>5282</v>
      </c>
      <c r="E34" s="243">
        <v>0</v>
      </c>
      <c r="F34" s="243">
        <v>0</v>
      </c>
      <c r="G34" s="243">
        <v>0</v>
      </c>
      <c r="H34" s="243">
        <v>0</v>
      </c>
      <c r="I34" s="243">
        <v>0</v>
      </c>
      <c r="J34" s="243">
        <v>1463</v>
      </c>
      <c r="K34" s="243">
        <v>0</v>
      </c>
      <c r="L34" s="243">
        <v>0</v>
      </c>
      <c r="M34" s="243">
        <v>23084</v>
      </c>
      <c r="N34" s="254">
        <v>0</v>
      </c>
      <c r="O34" s="254">
        <v>0</v>
      </c>
      <c r="P34" s="243">
        <v>23084</v>
      </c>
      <c r="Q34" s="243">
        <v>0</v>
      </c>
      <c r="R34" s="243">
        <v>15377</v>
      </c>
      <c r="S34" s="243">
        <v>0</v>
      </c>
      <c r="T34" s="250">
        <v>0</v>
      </c>
      <c r="U34" s="250">
        <v>0</v>
      </c>
      <c r="V34" s="250">
        <v>0</v>
      </c>
    </row>
    <row r="35" spans="1:22" s="253" customFormat="1" ht="37.15" customHeight="1">
      <c r="A35" s="240">
        <v>25</v>
      </c>
      <c r="B35" s="247" t="s">
        <v>92</v>
      </c>
      <c r="C35" s="242">
        <v>2</v>
      </c>
      <c r="D35" s="243">
        <v>4676</v>
      </c>
      <c r="E35" s="243">
        <v>0</v>
      </c>
      <c r="F35" s="243">
        <v>808</v>
      </c>
      <c r="G35" s="243">
        <v>808</v>
      </c>
      <c r="H35" s="243">
        <v>0</v>
      </c>
      <c r="I35" s="243">
        <v>0</v>
      </c>
      <c r="J35" s="243">
        <v>1436</v>
      </c>
      <c r="K35" s="243">
        <v>0</v>
      </c>
      <c r="L35" s="243">
        <v>0</v>
      </c>
      <c r="M35" s="243">
        <v>41042</v>
      </c>
      <c r="N35" s="255">
        <v>5862</v>
      </c>
      <c r="O35" s="255">
        <v>18</v>
      </c>
      <c r="P35" s="243">
        <v>35162</v>
      </c>
      <c r="Q35" s="243">
        <v>1328</v>
      </c>
      <c r="R35" s="243">
        <v>15247</v>
      </c>
      <c r="S35" s="243">
        <v>0</v>
      </c>
      <c r="T35" s="250">
        <v>0</v>
      </c>
      <c r="U35" s="250">
        <v>0</v>
      </c>
      <c r="V35" s="250">
        <v>0</v>
      </c>
    </row>
    <row r="36" spans="1:22" s="253" customFormat="1" ht="25.5">
      <c r="A36" s="240">
        <v>26</v>
      </c>
      <c r="B36" s="247" t="s">
        <v>12</v>
      </c>
      <c r="C36" s="242">
        <v>2</v>
      </c>
      <c r="D36" s="243">
        <v>2800</v>
      </c>
      <c r="E36" s="243">
        <v>0</v>
      </c>
      <c r="F36" s="243">
        <v>0</v>
      </c>
      <c r="G36" s="243">
        <v>0</v>
      </c>
      <c r="H36" s="243">
        <v>0</v>
      </c>
      <c r="I36" s="243">
        <v>0</v>
      </c>
      <c r="J36" s="243">
        <v>919</v>
      </c>
      <c r="K36" s="243">
        <v>0</v>
      </c>
      <c r="L36" s="243">
        <v>0</v>
      </c>
      <c r="M36" s="243">
        <v>23890</v>
      </c>
      <c r="N36" s="256">
        <v>0</v>
      </c>
      <c r="O36" s="256">
        <v>0</v>
      </c>
      <c r="P36" s="243">
        <v>23890</v>
      </c>
      <c r="Q36" s="243">
        <v>0</v>
      </c>
      <c r="R36" s="243">
        <v>18000</v>
      </c>
      <c r="S36" s="243">
        <v>0</v>
      </c>
      <c r="T36" s="250">
        <v>0</v>
      </c>
      <c r="U36" s="250">
        <v>0</v>
      </c>
      <c r="V36" s="250">
        <v>0</v>
      </c>
    </row>
    <row r="37" spans="1:22" s="253" customFormat="1" ht="25.5">
      <c r="A37" s="240">
        <v>27</v>
      </c>
      <c r="B37" s="247" t="s">
        <v>13</v>
      </c>
      <c r="C37" s="242">
        <v>2</v>
      </c>
      <c r="D37" s="243">
        <v>3000</v>
      </c>
      <c r="E37" s="243">
        <v>0</v>
      </c>
      <c r="F37" s="243">
        <v>0</v>
      </c>
      <c r="G37" s="243">
        <v>0</v>
      </c>
      <c r="H37" s="243">
        <v>0</v>
      </c>
      <c r="I37" s="243">
        <v>0</v>
      </c>
      <c r="J37" s="243">
        <v>903</v>
      </c>
      <c r="K37" s="243">
        <v>0</v>
      </c>
      <c r="L37" s="243">
        <v>0</v>
      </c>
      <c r="M37" s="243">
        <v>40869</v>
      </c>
      <c r="N37" s="243">
        <v>0</v>
      </c>
      <c r="O37" s="243">
        <v>0</v>
      </c>
      <c r="P37" s="243">
        <v>40869</v>
      </c>
      <c r="Q37" s="243">
        <v>0</v>
      </c>
      <c r="R37" s="243">
        <v>14000</v>
      </c>
      <c r="S37" s="243">
        <v>0</v>
      </c>
      <c r="T37" s="250">
        <v>0</v>
      </c>
      <c r="U37" s="250">
        <v>0</v>
      </c>
      <c r="V37" s="250">
        <v>0</v>
      </c>
    </row>
    <row r="38" spans="1:22" ht="38.25">
      <c r="A38" s="240">
        <v>28</v>
      </c>
      <c r="B38" s="247" t="s">
        <v>75</v>
      </c>
      <c r="C38" s="242">
        <v>2</v>
      </c>
      <c r="D38" s="243">
        <v>0</v>
      </c>
      <c r="E38" s="243">
        <v>0</v>
      </c>
      <c r="F38" s="243">
        <v>0</v>
      </c>
      <c r="G38" s="243">
        <v>0</v>
      </c>
      <c r="H38" s="243">
        <v>0</v>
      </c>
      <c r="I38" s="243">
        <v>0</v>
      </c>
      <c r="J38" s="243">
        <v>0</v>
      </c>
      <c r="K38" s="243">
        <v>0</v>
      </c>
      <c r="L38" s="243">
        <v>0</v>
      </c>
      <c r="M38" s="243">
        <v>113559</v>
      </c>
      <c r="N38" s="243">
        <v>0</v>
      </c>
      <c r="O38" s="243">
        <v>0</v>
      </c>
      <c r="P38" s="243">
        <v>113559</v>
      </c>
      <c r="Q38" s="243">
        <v>231</v>
      </c>
      <c r="R38" s="243">
        <v>22032</v>
      </c>
      <c r="S38" s="243">
        <v>0</v>
      </c>
      <c r="T38" s="250">
        <v>0</v>
      </c>
      <c r="U38" s="250">
        <v>0</v>
      </c>
      <c r="V38" s="250">
        <v>0</v>
      </c>
    </row>
    <row r="39" spans="1:22" ht="37.9" customHeight="1">
      <c r="A39" s="240">
        <v>29</v>
      </c>
      <c r="B39" s="247" t="s">
        <v>17</v>
      </c>
      <c r="C39" s="242">
        <v>1</v>
      </c>
      <c r="D39" s="243">
        <v>0</v>
      </c>
      <c r="E39" s="243">
        <v>0</v>
      </c>
      <c r="F39" s="243">
        <v>0</v>
      </c>
      <c r="G39" s="243">
        <v>0</v>
      </c>
      <c r="H39" s="243">
        <v>0</v>
      </c>
      <c r="I39" s="243">
        <v>0</v>
      </c>
      <c r="J39" s="243">
        <v>0</v>
      </c>
      <c r="K39" s="243">
        <v>0</v>
      </c>
      <c r="L39" s="243">
        <v>0</v>
      </c>
      <c r="M39" s="243">
        <v>0</v>
      </c>
      <c r="N39" s="243">
        <v>0</v>
      </c>
      <c r="O39" s="243">
        <v>0</v>
      </c>
      <c r="P39" s="243">
        <v>0</v>
      </c>
      <c r="Q39" s="243">
        <v>0</v>
      </c>
      <c r="R39" s="243">
        <v>0</v>
      </c>
      <c r="S39" s="243">
        <v>132319</v>
      </c>
      <c r="T39" s="250">
        <v>0</v>
      </c>
      <c r="U39" s="250">
        <v>0</v>
      </c>
      <c r="V39" s="250">
        <v>0</v>
      </c>
    </row>
    <row r="40" spans="1:22" s="253" customFormat="1" ht="39" customHeight="1">
      <c r="A40" s="240">
        <v>30</v>
      </c>
      <c r="B40" s="247" t="s">
        <v>147</v>
      </c>
      <c r="C40" s="242">
        <v>3</v>
      </c>
      <c r="D40" s="243">
        <v>7269</v>
      </c>
      <c r="E40" s="243">
        <v>0</v>
      </c>
      <c r="F40" s="243">
        <v>0</v>
      </c>
      <c r="G40" s="243">
        <v>0</v>
      </c>
      <c r="H40" s="243">
        <v>308</v>
      </c>
      <c r="I40" s="243">
        <v>2054</v>
      </c>
      <c r="J40" s="243">
        <v>930</v>
      </c>
      <c r="K40" s="243">
        <v>0</v>
      </c>
      <c r="L40" s="243">
        <v>0</v>
      </c>
      <c r="M40" s="243">
        <v>4059</v>
      </c>
      <c r="N40" s="243">
        <v>0</v>
      </c>
      <c r="O40" s="243">
        <v>0</v>
      </c>
      <c r="P40" s="243">
        <v>4059</v>
      </c>
      <c r="Q40" s="243">
        <v>9200</v>
      </c>
      <c r="R40" s="243">
        <v>17352</v>
      </c>
      <c r="S40" s="243">
        <v>0</v>
      </c>
      <c r="T40" s="250">
        <v>0</v>
      </c>
      <c r="U40" s="250">
        <v>0</v>
      </c>
      <c r="V40" s="250">
        <v>0</v>
      </c>
    </row>
    <row r="41" spans="1:22" s="253" customFormat="1" ht="37.5" customHeight="1">
      <c r="A41" s="240">
        <v>31</v>
      </c>
      <c r="B41" s="247" t="s">
        <v>104</v>
      </c>
      <c r="C41" s="242">
        <v>2</v>
      </c>
      <c r="D41" s="243">
        <v>185</v>
      </c>
      <c r="E41" s="243">
        <v>0</v>
      </c>
      <c r="F41" s="243">
        <v>0</v>
      </c>
      <c r="G41" s="243">
        <v>0</v>
      </c>
      <c r="H41" s="243">
        <v>0</v>
      </c>
      <c r="I41" s="243">
        <v>0</v>
      </c>
      <c r="J41" s="243">
        <v>1920</v>
      </c>
      <c r="K41" s="243">
        <v>0</v>
      </c>
      <c r="L41" s="243">
        <v>0</v>
      </c>
      <c r="M41" s="243">
        <v>0</v>
      </c>
      <c r="N41" s="257">
        <v>0</v>
      </c>
      <c r="O41" s="257">
        <v>0</v>
      </c>
      <c r="P41" s="258">
        <v>0</v>
      </c>
      <c r="Q41" s="243">
        <v>0</v>
      </c>
      <c r="R41" s="243">
        <v>0</v>
      </c>
      <c r="S41" s="243">
        <v>0</v>
      </c>
      <c r="T41" s="250">
        <v>0</v>
      </c>
      <c r="U41" s="250">
        <v>0</v>
      </c>
      <c r="V41" s="250">
        <v>0</v>
      </c>
    </row>
    <row r="42" spans="1:22" s="253" customFormat="1" ht="37.9" customHeight="1">
      <c r="A42" s="240">
        <v>32</v>
      </c>
      <c r="B42" s="247" t="s">
        <v>213</v>
      </c>
      <c r="C42" s="242">
        <v>3</v>
      </c>
      <c r="D42" s="243">
        <v>27918</v>
      </c>
      <c r="E42" s="243">
        <v>1087</v>
      </c>
      <c r="F42" s="243">
        <v>0</v>
      </c>
      <c r="G42" s="243">
        <v>0</v>
      </c>
      <c r="H42" s="243">
        <v>2588</v>
      </c>
      <c r="I42" s="243">
        <v>0</v>
      </c>
      <c r="J42" s="243">
        <v>2017</v>
      </c>
      <c r="K42" s="243">
        <v>218</v>
      </c>
      <c r="L42" s="243">
        <v>0</v>
      </c>
      <c r="M42" s="243">
        <v>141492</v>
      </c>
      <c r="N42" s="243">
        <v>0</v>
      </c>
      <c r="O42" s="243">
        <v>145</v>
      </c>
      <c r="P42" s="243">
        <v>141347</v>
      </c>
      <c r="Q42" s="243">
        <v>3105</v>
      </c>
      <c r="R42" s="243">
        <v>13345</v>
      </c>
      <c r="S42" s="243">
        <v>1250</v>
      </c>
      <c r="T42" s="250">
        <v>0</v>
      </c>
      <c r="U42" s="250">
        <v>0</v>
      </c>
      <c r="V42" s="250">
        <v>0</v>
      </c>
    </row>
    <row r="43" spans="1:22" s="253" customFormat="1" ht="28.9" customHeight="1">
      <c r="A43" s="240">
        <v>33</v>
      </c>
      <c r="B43" s="247" t="s">
        <v>35</v>
      </c>
      <c r="C43" s="242">
        <v>2</v>
      </c>
      <c r="D43" s="243">
        <v>5363</v>
      </c>
      <c r="E43" s="243">
        <v>0</v>
      </c>
      <c r="F43" s="243">
        <v>700</v>
      </c>
      <c r="G43" s="243">
        <v>0</v>
      </c>
      <c r="H43" s="243">
        <v>0</v>
      </c>
      <c r="I43" s="243">
        <v>0</v>
      </c>
      <c r="J43" s="243">
        <v>806</v>
      </c>
      <c r="K43" s="243">
        <v>0</v>
      </c>
      <c r="L43" s="243">
        <v>0</v>
      </c>
      <c r="M43" s="243">
        <v>76853</v>
      </c>
      <c r="N43" s="243">
        <v>0</v>
      </c>
      <c r="O43" s="243">
        <v>0</v>
      </c>
      <c r="P43" s="243">
        <v>76853</v>
      </c>
      <c r="Q43" s="243">
        <v>0</v>
      </c>
      <c r="R43" s="243">
        <v>32882</v>
      </c>
      <c r="S43" s="243">
        <v>0</v>
      </c>
      <c r="T43" s="250">
        <v>0</v>
      </c>
      <c r="U43" s="250">
        <v>0</v>
      </c>
      <c r="V43" s="250">
        <v>0</v>
      </c>
    </row>
    <row r="44" spans="1:22" s="253" customFormat="1" ht="37.9" customHeight="1">
      <c r="A44" s="240">
        <v>34</v>
      </c>
      <c r="B44" s="247" t="s">
        <v>54</v>
      </c>
      <c r="C44" s="242">
        <v>3</v>
      </c>
      <c r="D44" s="243">
        <v>6947</v>
      </c>
      <c r="E44" s="243">
        <v>0</v>
      </c>
      <c r="F44" s="243">
        <v>800</v>
      </c>
      <c r="G44" s="243">
        <v>0</v>
      </c>
      <c r="H44" s="243">
        <v>364</v>
      </c>
      <c r="I44" s="243">
        <v>0</v>
      </c>
      <c r="J44" s="243">
        <v>0</v>
      </c>
      <c r="K44" s="243">
        <v>0</v>
      </c>
      <c r="L44" s="243">
        <v>0</v>
      </c>
      <c r="M44" s="243">
        <v>13259</v>
      </c>
      <c r="N44" s="243">
        <v>0</v>
      </c>
      <c r="O44" s="243">
        <v>0</v>
      </c>
      <c r="P44" s="243">
        <v>13259</v>
      </c>
      <c r="Q44" s="243">
        <v>7870</v>
      </c>
      <c r="R44" s="243">
        <v>17061</v>
      </c>
      <c r="S44" s="243">
        <v>0</v>
      </c>
      <c r="T44" s="250">
        <v>0</v>
      </c>
      <c r="U44" s="250">
        <v>0</v>
      </c>
      <c r="V44" s="250">
        <v>0</v>
      </c>
    </row>
    <row r="45" spans="1:22" s="253" customFormat="1" ht="42" customHeight="1">
      <c r="A45" s="240">
        <v>35</v>
      </c>
      <c r="B45" s="247" t="s">
        <v>55</v>
      </c>
      <c r="C45" s="242">
        <v>3</v>
      </c>
      <c r="D45" s="243">
        <v>9904</v>
      </c>
      <c r="E45" s="243">
        <v>9822</v>
      </c>
      <c r="F45" s="243">
        <v>0</v>
      </c>
      <c r="G45" s="243">
        <v>0</v>
      </c>
      <c r="H45" s="243">
        <v>260</v>
      </c>
      <c r="I45" s="243">
        <v>7000</v>
      </c>
      <c r="J45" s="317">
        <v>10340</v>
      </c>
      <c r="K45" s="243">
        <v>10340</v>
      </c>
      <c r="L45" s="243">
        <v>0</v>
      </c>
      <c r="M45" s="243">
        <v>51059</v>
      </c>
      <c r="N45" s="243">
        <v>0</v>
      </c>
      <c r="O45" s="243">
        <v>0</v>
      </c>
      <c r="P45" s="243">
        <v>51059</v>
      </c>
      <c r="Q45" s="243">
        <v>0</v>
      </c>
      <c r="R45" s="243">
        <v>14352</v>
      </c>
      <c r="S45" s="243">
        <v>0</v>
      </c>
      <c r="T45" s="250">
        <v>3642</v>
      </c>
      <c r="U45" s="250">
        <v>2267</v>
      </c>
      <c r="V45" s="250">
        <v>1375</v>
      </c>
    </row>
    <row r="46" spans="1:22" s="253" customFormat="1" ht="45" customHeight="1">
      <c r="A46" s="240">
        <v>36</v>
      </c>
      <c r="B46" s="247" t="s">
        <v>105</v>
      </c>
      <c r="C46" s="242">
        <v>2</v>
      </c>
      <c r="D46" s="243">
        <v>710</v>
      </c>
      <c r="E46" s="243">
        <v>0</v>
      </c>
      <c r="F46" s="243">
        <v>0</v>
      </c>
      <c r="G46" s="243">
        <v>0</v>
      </c>
      <c r="H46" s="243">
        <v>0</v>
      </c>
      <c r="I46" s="243">
        <v>0</v>
      </c>
      <c r="J46" s="243">
        <v>647</v>
      </c>
      <c r="K46" s="243">
        <v>0</v>
      </c>
      <c r="L46" s="243">
        <v>0</v>
      </c>
      <c r="M46" s="243">
        <v>10873</v>
      </c>
      <c r="N46" s="243">
        <v>0</v>
      </c>
      <c r="O46" s="243">
        <v>0</v>
      </c>
      <c r="P46" s="243">
        <v>10873</v>
      </c>
      <c r="Q46" s="243">
        <v>0</v>
      </c>
      <c r="R46" s="243">
        <v>6173</v>
      </c>
      <c r="S46" s="243">
        <v>0</v>
      </c>
      <c r="T46" s="250">
        <v>0</v>
      </c>
      <c r="U46" s="250">
        <v>0</v>
      </c>
      <c r="V46" s="250">
        <v>0</v>
      </c>
    </row>
    <row r="47" spans="1:22" s="253" customFormat="1" ht="69" customHeight="1">
      <c r="A47" s="240">
        <v>37</v>
      </c>
      <c r="B47" s="247" t="s">
        <v>214</v>
      </c>
      <c r="C47" s="242">
        <v>3</v>
      </c>
      <c r="D47" s="243">
        <v>1440</v>
      </c>
      <c r="E47" s="243">
        <v>0</v>
      </c>
      <c r="F47" s="243">
        <v>0</v>
      </c>
      <c r="G47" s="243">
        <v>0</v>
      </c>
      <c r="H47" s="243">
        <v>0</v>
      </c>
      <c r="I47" s="243">
        <v>0</v>
      </c>
      <c r="J47" s="243">
        <v>0</v>
      </c>
      <c r="K47" s="243">
        <v>0</v>
      </c>
      <c r="L47" s="243">
        <v>0</v>
      </c>
      <c r="M47" s="243">
        <v>15531</v>
      </c>
      <c r="N47" s="243">
        <v>0</v>
      </c>
      <c r="O47" s="243">
        <v>0</v>
      </c>
      <c r="P47" s="243">
        <v>15531</v>
      </c>
      <c r="Q47" s="243">
        <v>0</v>
      </c>
      <c r="R47" s="243">
        <v>2000</v>
      </c>
      <c r="S47" s="243">
        <v>200</v>
      </c>
      <c r="T47" s="250">
        <v>0</v>
      </c>
      <c r="U47" s="250">
        <v>0</v>
      </c>
      <c r="V47" s="250">
        <v>0</v>
      </c>
    </row>
    <row r="48" spans="1:22" s="253" customFormat="1" ht="63.75" customHeight="1">
      <c r="A48" s="240">
        <v>38</v>
      </c>
      <c r="B48" s="247" t="s">
        <v>215</v>
      </c>
      <c r="C48" s="242">
        <v>2</v>
      </c>
      <c r="D48" s="243">
        <v>0</v>
      </c>
      <c r="E48" s="243">
        <v>0</v>
      </c>
      <c r="F48" s="243">
        <v>0</v>
      </c>
      <c r="G48" s="243">
        <v>0</v>
      </c>
      <c r="H48" s="243">
        <v>0</v>
      </c>
      <c r="I48" s="243">
        <v>0</v>
      </c>
      <c r="J48" s="243">
        <v>0</v>
      </c>
      <c r="K48" s="243">
        <v>0</v>
      </c>
      <c r="L48" s="243">
        <v>0</v>
      </c>
      <c r="M48" s="243">
        <v>0</v>
      </c>
      <c r="N48" s="243">
        <v>0</v>
      </c>
      <c r="O48" s="243">
        <v>0</v>
      </c>
      <c r="P48" s="243">
        <v>0</v>
      </c>
      <c r="Q48" s="243">
        <v>0</v>
      </c>
      <c r="R48" s="259">
        <v>0</v>
      </c>
      <c r="S48" s="243">
        <v>0</v>
      </c>
      <c r="T48" s="250">
        <v>0</v>
      </c>
      <c r="U48" s="250">
        <v>0</v>
      </c>
      <c r="V48" s="250">
        <v>0</v>
      </c>
    </row>
    <row r="49" spans="1:22" s="253" customFormat="1" ht="54.75" customHeight="1">
      <c r="A49" s="240">
        <v>39</v>
      </c>
      <c r="B49" s="247" t="s">
        <v>216</v>
      </c>
      <c r="C49" s="242">
        <v>3</v>
      </c>
      <c r="D49" s="243">
        <v>688</v>
      </c>
      <c r="E49" s="243">
        <v>0</v>
      </c>
      <c r="F49" s="243">
        <v>350</v>
      </c>
      <c r="G49" s="243">
        <v>0</v>
      </c>
      <c r="H49" s="243">
        <v>0</v>
      </c>
      <c r="I49" s="243">
        <v>0</v>
      </c>
      <c r="J49" s="243">
        <v>99</v>
      </c>
      <c r="K49" s="243">
        <v>0</v>
      </c>
      <c r="L49" s="243">
        <v>0</v>
      </c>
      <c r="M49" s="243">
        <v>1436</v>
      </c>
      <c r="N49" s="243">
        <v>134</v>
      </c>
      <c r="O49" s="243">
        <v>150</v>
      </c>
      <c r="P49" s="243">
        <v>1152</v>
      </c>
      <c r="Q49" s="243">
        <v>83</v>
      </c>
      <c r="R49" s="243">
        <v>2341</v>
      </c>
      <c r="S49" s="243">
        <v>0</v>
      </c>
      <c r="T49" s="250">
        <v>0</v>
      </c>
      <c r="U49" s="250">
        <v>0</v>
      </c>
      <c r="V49" s="250">
        <v>0</v>
      </c>
    </row>
    <row r="50" spans="1:22" ht="37.9" customHeight="1">
      <c r="A50" s="240">
        <v>40</v>
      </c>
      <c r="B50" s="247" t="s">
        <v>95</v>
      </c>
      <c r="C50" s="242">
        <v>1</v>
      </c>
      <c r="D50" s="243">
        <v>0</v>
      </c>
      <c r="E50" s="243">
        <v>0</v>
      </c>
      <c r="F50" s="243">
        <v>0</v>
      </c>
      <c r="G50" s="243">
        <v>0</v>
      </c>
      <c r="H50" s="243">
        <v>0</v>
      </c>
      <c r="I50" s="243">
        <v>0</v>
      </c>
      <c r="J50" s="243">
        <v>24</v>
      </c>
      <c r="K50" s="243">
        <v>0</v>
      </c>
      <c r="L50" s="243">
        <v>0</v>
      </c>
      <c r="M50" s="243">
        <v>100</v>
      </c>
      <c r="N50" s="243">
        <v>0</v>
      </c>
      <c r="O50" s="243">
        <v>0</v>
      </c>
      <c r="P50" s="243">
        <v>100</v>
      </c>
      <c r="Q50" s="243">
        <v>0</v>
      </c>
      <c r="R50" s="243">
        <v>100</v>
      </c>
      <c r="S50" s="243">
        <v>0</v>
      </c>
      <c r="T50" s="250">
        <v>0</v>
      </c>
      <c r="U50" s="250">
        <v>0</v>
      </c>
      <c r="V50" s="250">
        <v>0</v>
      </c>
    </row>
    <row r="51" spans="1:22" s="253" customFormat="1" ht="28.9" customHeight="1">
      <c r="A51" s="240">
        <v>41</v>
      </c>
      <c r="B51" s="247" t="s">
        <v>217</v>
      </c>
      <c r="C51" s="242">
        <v>3</v>
      </c>
      <c r="D51" s="243">
        <v>2471</v>
      </c>
      <c r="E51" s="243">
        <v>0</v>
      </c>
      <c r="F51" s="243">
        <v>0</v>
      </c>
      <c r="G51" s="243">
        <v>0</v>
      </c>
      <c r="H51" s="243">
        <v>100</v>
      </c>
      <c r="I51" s="243">
        <v>0</v>
      </c>
      <c r="J51" s="243">
        <v>420</v>
      </c>
      <c r="K51" s="243">
        <v>0</v>
      </c>
      <c r="L51" s="243">
        <v>0</v>
      </c>
      <c r="M51" s="243">
        <v>2208</v>
      </c>
      <c r="N51" s="243">
        <v>0</v>
      </c>
      <c r="O51" s="243">
        <v>0</v>
      </c>
      <c r="P51" s="243">
        <v>2208</v>
      </c>
      <c r="Q51" s="243">
        <v>300</v>
      </c>
      <c r="R51" s="243">
        <v>12550</v>
      </c>
      <c r="S51" s="243">
        <v>0</v>
      </c>
      <c r="T51" s="250">
        <v>0</v>
      </c>
      <c r="U51" s="250">
        <v>0</v>
      </c>
      <c r="V51" s="250">
        <v>0</v>
      </c>
    </row>
    <row r="52" spans="1:22" ht="51">
      <c r="A52" s="240">
        <v>42</v>
      </c>
      <c r="B52" s="247" t="s">
        <v>16</v>
      </c>
      <c r="C52" s="242">
        <v>1</v>
      </c>
      <c r="D52" s="243">
        <v>0</v>
      </c>
      <c r="E52" s="243">
        <v>0</v>
      </c>
      <c r="F52" s="243">
        <v>0</v>
      </c>
      <c r="G52" s="243">
        <v>0</v>
      </c>
      <c r="H52" s="243">
        <v>0</v>
      </c>
      <c r="I52" s="243">
        <v>0</v>
      </c>
      <c r="J52" s="243">
        <v>0</v>
      </c>
      <c r="K52" s="243">
        <v>0</v>
      </c>
      <c r="L52" s="243">
        <v>0</v>
      </c>
      <c r="M52" s="243">
        <v>5000</v>
      </c>
      <c r="N52" s="243">
        <v>0</v>
      </c>
      <c r="O52" s="243">
        <v>0</v>
      </c>
      <c r="P52" s="243">
        <v>5000</v>
      </c>
      <c r="Q52" s="243">
        <v>0</v>
      </c>
      <c r="R52" s="243">
        <v>4352</v>
      </c>
      <c r="S52" s="243">
        <v>0</v>
      </c>
      <c r="T52" s="250">
        <v>0</v>
      </c>
      <c r="U52" s="250">
        <v>0</v>
      </c>
      <c r="V52" s="250">
        <v>0</v>
      </c>
    </row>
    <row r="53" spans="1:22" ht="30.75" customHeight="1">
      <c r="A53" s="240">
        <v>43</v>
      </c>
      <c r="B53" s="247" t="s">
        <v>206</v>
      </c>
      <c r="C53" s="242">
        <v>2</v>
      </c>
      <c r="D53" s="243">
        <v>50</v>
      </c>
      <c r="E53" s="243">
        <v>0</v>
      </c>
      <c r="F53" s="243">
        <v>0</v>
      </c>
      <c r="G53" s="243">
        <v>0</v>
      </c>
      <c r="H53" s="243">
        <v>0</v>
      </c>
      <c r="I53" s="243">
        <v>0</v>
      </c>
      <c r="J53" s="243">
        <v>50</v>
      </c>
      <c r="K53" s="243">
        <v>0</v>
      </c>
      <c r="L53" s="243">
        <v>0</v>
      </c>
      <c r="M53" s="243">
        <v>800</v>
      </c>
      <c r="N53" s="243">
        <v>0</v>
      </c>
      <c r="O53" s="243">
        <v>0</v>
      </c>
      <c r="P53" s="243">
        <v>800</v>
      </c>
      <c r="Q53" s="243">
        <v>0</v>
      </c>
      <c r="R53" s="243">
        <v>100</v>
      </c>
      <c r="S53" s="243">
        <v>0</v>
      </c>
      <c r="T53" s="250">
        <v>0</v>
      </c>
      <c r="U53" s="250">
        <v>0</v>
      </c>
      <c r="V53" s="250">
        <v>0</v>
      </c>
    </row>
    <row r="54" spans="1:22" s="253" customFormat="1" ht="29.25" customHeight="1">
      <c r="A54" s="240">
        <v>44</v>
      </c>
      <c r="B54" s="247" t="s">
        <v>146</v>
      </c>
      <c r="C54" s="242">
        <v>3</v>
      </c>
      <c r="D54" s="243">
        <v>410</v>
      </c>
      <c r="E54" s="243">
        <v>0</v>
      </c>
      <c r="F54" s="243">
        <v>0</v>
      </c>
      <c r="G54" s="243">
        <v>0</v>
      </c>
      <c r="H54" s="243">
        <v>100</v>
      </c>
      <c r="I54" s="243">
        <v>0</v>
      </c>
      <c r="J54" s="243">
        <v>50</v>
      </c>
      <c r="K54" s="243">
        <v>0</v>
      </c>
      <c r="L54" s="243">
        <v>0</v>
      </c>
      <c r="M54" s="243">
        <v>308</v>
      </c>
      <c r="N54" s="243">
        <v>0</v>
      </c>
      <c r="O54" s="243">
        <v>0</v>
      </c>
      <c r="P54" s="243">
        <v>308</v>
      </c>
      <c r="Q54" s="243">
        <v>0</v>
      </c>
      <c r="R54" s="243">
        <v>10000</v>
      </c>
      <c r="S54" s="243">
        <v>0</v>
      </c>
      <c r="T54" s="250">
        <v>0</v>
      </c>
      <c r="U54" s="250">
        <v>0</v>
      </c>
      <c r="V54" s="250">
        <v>0</v>
      </c>
    </row>
    <row r="55" spans="1:22" ht="38.25">
      <c r="A55" s="240">
        <v>45</v>
      </c>
      <c r="B55" s="247" t="s">
        <v>125</v>
      </c>
      <c r="C55" s="242">
        <v>1</v>
      </c>
      <c r="D55" s="243">
        <v>0</v>
      </c>
      <c r="E55" s="243">
        <v>0</v>
      </c>
      <c r="F55" s="243">
        <v>0</v>
      </c>
      <c r="G55" s="243">
        <v>0</v>
      </c>
      <c r="H55" s="243">
        <v>0</v>
      </c>
      <c r="I55" s="243">
        <v>0</v>
      </c>
      <c r="J55" s="243">
        <v>434</v>
      </c>
      <c r="K55" s="243">
        <v>0</v>
      </c>
      <c r="L55" s="243">
        <v>0</v>
      </c>
      <c r="M55" s="243">
        <v>0</v>
      </c>
      <c r="N55" s="243">
        <v>0</v>
      </c>
      <c r="O55" s="243">
        <v>0</v>
      </c>
      <c r="P55" s="243">
        <v>0</v>
      </c>
      <c r="Q55" s="243">
        <v>0</v>
      </c>
      <c r="R55" s="243">
        <v>0</v>
      </c>
      <c r="S55" s="243">
        <v>0</v>
      </c>
      <c r="T55" s="250">
        <v>0</v>
      </c>
      <c r="U55" s="250">
        <v>0</v>
      </c>
      <c r="V55" s="250">
        <v>0</v>
      </c>
    </row>
    <row r="56" spans="1:22" ht="25.5">
      <c r="A56" s="240">
        <v>46</v>
      </c>
      <c r="B56" s="247" t="s">
        <v>107</v>
      </c>
      <c r="C56" s="242">
        <v>1</v>
      </c>
      <c r="D56" s="243">
        <v>0</v>
      </c>
      <c r="E56" s="243">
        <v>0</v>
      </c>
      <c r="F56" s="243">
        <v>0</v>
      </c>
      <c r="G56" s="243">
        <v>0</v>
      </c>
      <c r="H56" s="243">
        <v>0</v>
      </c>
      <c r="I56" s="243">
        <v>17500</v>
      </c>
      <c r="J56" s="243">
        <v>0</v>
      </c>
      <c r="K56" s="243">
        <v>0</v>
      </c>
      <c r="L56" s="243">
        <v>0</v>
      </c>
      <c r="M56" s="243">
        <v>0</v>
      </c>
      <c r="N56" s="243">
        <v>0</v>
      </c>
      <c r="O56" s="243">
        <v>0</v>
      </c>
      <c r="P56" s="243">
        <v>0</v>
      </c>
      <c r="Q56" s="243">
        <v>0</v>
      </c>
      <c r="R56" s="243">
        <v>0</v>
      </c>
      <c r="S56" s="243">
        <v>0</v>
      </c>
      <c r="T56" s="250">
        <v>0</v>
      </c>
      <c r="U56" s="250">
        <v>0</v>
      </c>
      <c r="V56" s="250">
        <v>0</v>
      </c>
    </row>
    <row r="57" spans="1:22" ht="38.25">
      <c r="A57" s="240">
        <v>47</v>
      </c>
      <c r="B57" s="247" t="s">
        <v>207</v>
      </c>
      <c r="C57" s="242">
        <v>1</v>
      </c>
      <c r="D57" s="243">
        <v>0</v>
      </c>
      <c r="E57" s="243">
        <v>0</v>
      </c>
      <c r="F57" s="243">
        <v>0</v>
      </c>
      <c r="G57" s="243">
        <v>0</v>
      </c>
      <c r="H57" s="243">
        <v>0</v>
      </c>
      <c r="I57" s="243">
        <v>0</v>
      </c>
      <c r="J57" s="243">
        <v>0</v>
      </c>
      <c r="K57" s="243">
        <v>0</v>
      </c>
      <c r="L57" s="243">
        <v>0</v>
      </c>
      <c r="M57" s="243">
        <v>559</v>
      </c>
      <c r="N57" s="243">
        <v>0</v>
      </c>
      <c r="O57" s="243">
        <v>0</v>
      </c>
      <c r="P57" s="243">
        <v>559</v>
      </c>
      <c r="Q57" s="243">
        <v>0</v>
      </c>
      <c r="R57" s="243">
        <v>0</v>
      </c>
      <c r="S57" s="243">
        <v>0</v>
      </c>
      <c r="T57" s="250">
        <v>0</v>
      </c>
      <c r="U57" s="250">
        <v>0</v>
      </c>
      <c r="V57" s="250">
        <v>0</v>
      </c>
    </row>
    <row r="58" spans="1:22">
      <c r="A58" s="240">
        <v>48</v>
      </c>
      <c r="B58" s="247" t="s">
        <v>126</v>
      </c>
      <c r="C58" s="242">
        <v>1</v>
      </c>
      <c r="D58" s="243">
        <v>0</v>
      </c>
      <c r="E58" s="243">
        <v>0</v>
      </c>
      <c r="F58" s="243">
        <v>0</v>
      </c>
      <c r="G58" s="243">
        <v>0</v>
      </c>
      <c r="H58" s="243">
        <v>0</v>
      </c>
      <c r="I58" s="243">
        <v>0</v>
      </c>
      <c r="J58" s="243">
        <v>0</v>
      </c>
      <c r="K58" s="243">
        <v>0</v>
      </c>
      <c r="L58" s="243">
        <v>0</v>
      </c>
      <c r="M58" s="243">
        <v>239</v>
      </c>
      <c r="N58" s="243">
        <v>0</v>
      </c>
      <c r="O58" s="243">
        <v>0</v>
      </c>
      <c r="P58" s="243">
        <v>239</v>
      </c>
      <c r="Q58" s="243">
        <v>0</v>
      </c>
      <c r="R58" s="243">
        <v>592</v>
      </c>
      <c r="S58" s="243">
        <v>0</v>
      </c>
      <c r="T58" s="250">
        <v>0</v>
      </c>
      <c r="U58" s="250">
        <v>0</v>
      </c>
      <c r="V58" s="250">
        <v>0</v>
      </c>
    </row>
    <row r="59" spans="1:22" ht="25.5">
      <c r="A59" s="240">
        <v>49</v>
      </c>
      <c r="B59" s="247" t="s">
        <v>127</v>
      </c>
      <c r="C59" s="242">
        <v>1</v>
      </c>
      <c r="D59" s="243">
        <v>20</v>
      </c>
      <c r="E59" s="243">
        <v>0</v>
      </c>
      <c r="F59" s="243">
        <v>20</v>
      </c>
      <c r="G59" s="243">
        <v>0</v>
      </c>
      <c r="H59" s="243">
        <v>0</v>
      </c>
      <c r="I59" s="243">
        <v>0</v>
      </c>
      <c r="J59" s="243">
        <v>0</v>
      </c>
      <c r="K59" s="243">
        <v>0</v>
      </c>
      <c r="L59" s="243">
        <v>0</v>
      </c>
      <c r="M59" s="243">
        <v>0</v>
      </c>
      <c r="N59" s="243">
        <v>0</v>
      </c>
      <c r="O59" s="243">
        <v>0</v>
      </c>
      <c r="P59" s="243">
        <v>0</v>
      </c>
      <c r="Q59" s="243">
        <v>0</v>
      </c>
      <c r="R59" s="243">
        <v>0</v>
      </c>
      <c r="S59" s="243">
        <v>0</v>
      </c>
      <c r="T59" s="250">
        <v>0</v>
      </c>
      <c r="U59" s="250">
        <v>0</v>
      </c>
      <c r="V59" s="250">
        <v>0</v>
      </c>
    </row>
    <row r="60" spans="1:22" ht="25.5">
      <c r="A60" s="240">
        <v>50</v>
      </c>
      <c r="B60" s="247" t="s">
        <v>208</v>
      </c>
      <c r="C60" s="242">
        <v>2</v>
      </c>
      <c r="D60" s="243">
        <v>50</v>
      </c>
      <c r="E60" s="243">
        <v>0</v>
      </c>
      <c r="F60" s="243">
        <v>0</v>
      </c>
      <c r="G60" s="243">
        <v>0</v>
      </c>
      <c r="H60" s="243">
        <v>0</v>
      </c>
      <c r="I60" s="243">
        <v>0</v>
      </c>
      <c r="J60" s="243">
        <v>350</v>
      </c>
      <c r="K60" s="243">
        <v>0</v>
      </c>
      <c r="L60" s="243">
        <v>250</v>
      </c>
      <c r="M60" s="243">
        <v>150</v>
      </c>
      <c r="N60" s="243">
        <v>0</v>
      </c>
      <c r="O60" s="243">
        <v>0</v>
      </c>
      <c r="P60" s="243">
        <v>150</v>
      </c>
      <c r="Q60" s="243">
        <v>0</v>
      </c>
      <c r="R60" s="243">
        <v>0</v>
      </c>
      <c r="S60" s="243">
        <v>0</v>
      </c>
      <c r="T60" s="250">
        <v>0</v>
      </c>
      <c r="U60" s="250">
        <v>0</v>
      </c>
      <c r="V60" s="250">
        <v>0</v>
      </c>
    </row>
    <row r="61" spans="1:22" ht="25.5">
      <c r="A61" s="240">
        <v>51</v>
      </c>
      <c r="B61" s="247" t="s">
        <v>129</v>
      </c>
      <c r="C61" s="242">
        <v>1</v>
      </c>
      <c r="D61" s="243">
        <v>0</v>
      </c>
      <c r="E61" s="243">
        <v>0</v>
      </c>
      <c r="F61" s="243">
        <v>0</v>
      </c>
      <c r="G61" s="243">
        <v>0</v>
      </c>
      <c r="H61" s="243">
        <v>0</v>
      </c>
      <c r="I61" s="243">
        <v>3500</v>
      </c>
      <c r="J61" s="243">
        <v>0</v>
      </c>
      <c r="K61" s="243">
        <v>0</v>
      </c>
      <c r="L61" s="243">
        <v>0</v>
      </c>
      <c r="M61" s="243">
        <v>0</v>
      </c>
      <c r="N61" s="243">
        <v>0</v>
      </c>
      <c r="O61" s="243">
        <v>0</v>
      </c>
      <c r="P61" s="243">
        <v>0</v>
      </c>
      <c r="Q61" s="243">
        <v>0</v>
      </c>
      <c r="R61" s="243">
        <v>0</v>
      </c>
      <c r="S61" s="243">
        <v>0</v>
      </c>
      <c r="T61" s="250">
        <v>0</v>
      </c>
      <c r="U61" s="250">
        <v>0</v>
      </c>
      <c r="V61" s="250">
        <v>0</v>
      </c>
    </row>
    <row r="62" spans="1:22" s="253" customFormat="1" ht="39.75" customHeight="1">
      <c r="A62" s="240">
        <v>52</v>
      </c>
      <c r="B62" s="247" t="s">
        <v>218</v>
      </c>
      <c r="C62" s="242">
        <v>3</v>
      </c>
      <c r="D62" s="243">
        <v>10</v>
      </c>
      <c r="E62" s="243">
        <v>0</v>
      </c>
      <c r="F62" s="243">
        <v>0</v>
      </c>
      <c r="G62" s="243">
        <v>0</v>
      </c>
      <c r="H62" s="243">
        <v>10</v>
      </c>
      <c r="I62" s="260">
        <v>0</v>
      </c>
      <c r="J62" s="243">
        <v>0</v>
      </c>
      <c r="K62" s="243">
        <v>0</v>
      </c>
      <c r="L62" s="243">
        <v>0</v>
      </c>
      <c r="M62" s="243">
        <v>0</v>
      </c>
      <c r="N62" s="243">
        <v>0</v>
      </c>
      <c r="O62" s="243">
        <v>0</v>
      </c>
      <c r="P62" s="243">
        <v>0</v>
      </c>
      <c r="Q62" s="243">
        <v>0</v>
      </c>
      <c r="R62" s="243">
        <v>0</v>
      </c>
      <c r="S62" s="243">
        <v>0</v>
      </c>
      <c r="T62" s="250">
        <v>0</v>
      </c>
      <c r="U62" s="250">
        <v>0</v>
      </c>
      <c r="V62" s="250">
        <v>0</v>
      </c>
    </row>
    <row r="63" spans="1:22" ht="25.5">
      <c r="A63" s="240">
        <v>53</v>
      </c>
      <c r="B63" s="247" t="s">
        <v>209</v>
      </c>
      <c r="C63" s="242">
        <v>2</v>
      </c>
      <c r="D63" s="243">
        <v>95</v>
      </c>
      <c r="E63" s="243">
        <v>1</v>
      </c>
      <c r="F63" s="243">
        <v>0</v>
      </c>
      <c r="G63" s="243">
        <v>0</v>
      </c>
      <c r="H63" s="259">
        <v>1</v>
      </c>
      <c r="I63" s="260">
        <v>0</v>
      </c>
      <c r="J63" s="243">
        <v>284</v>
      </c>
      <c r="K63" s="243">
        <v>0</v>
      </c>
      <c r="L63" s="243">
        <v>0</v>
      </c>
      <c r="M63" s="243">
        <v>0</v>
      </c>
      <c r="N63" s="243">
        <v>0</v>
      </c>
      <c r="O63" s="243">
        <v>0</v>
      </c>
      <c r="P63" s="243">
        <v>0</v>
      </c>
      <c r="Q63" s="243">
        <v>0</v>
      </c>
      <c r="R63" s="243">
        <v>2652</v>
      </c>
      <c r="S63" s="243">
        <v>0</v>
      </c>
      <c r="T63" s="250">
        <v>0</v>
      </c>
      <c r="U63" s="250">
        <v>0</v>
      </c>
      <c r="V63" s="250">
        <v>0</v>
      </c>
    </row>
    <row r="64" spans="1:22" ht="28.5" customHeight="1">
      <c r="A64" s="240">
        <v>54</v>
      </c>
      <c r="B64" s="247" t="s">
        <v>210</v>
      </c>
      <c r="C64" s="242">
        <v>1</v>
      </c>
      <c r="D64" s="243">
        <v>0</v>
      </c>
      <c r="E64" s="243">
        <v>0</v>
      </c>
      <c r="F64" s="243">
        <v>0</v>
      </c>
      <c r="G64" s="243">
        <v>0</v>
      </c>
      <c r="H64" s="243">
        <v>0</v>
      </c>
      <c r="I64" s="260">
        <v>0</v>
      </c>
      <c r="J64" s="243">
        <v>0</v>
      </c>
      <c r="K64" s="243">
        <v>0</v>
      </c>
      <c r="L64" s="243">
        <v>0</v>
      </c>
      <c r="M64" s="243">
        <v>250</v>
      </c>
      <c r="N64" s="243">
        <v>0</v>
      </c>
      <c r="O64" s="243">
        <v>0</v>
      </c>
      <c r="P64" s="243">
        <v>250</v>
      </c>
      <c r="Q64" s="243">
        <v>0</v>
      </c>
      <c r="R64" s="243">
        <v>250</v>
      </c>
      <c r="S64" s="243">
        <v>0</v>
      </c>
      <c r="T64" s="250">
        <v>0</v>
      </c>
      <c r="U64" s="250">
        <v>0</v>
      </c>
      <c r="V64" s="250">
        <v>0</v>
      </c>
    </row>
    <row r="65" spans="1:22" ht="30">
      <c r="A65" s="240">
        <v>55</v>
      </c>
      <c r="B65" s="261" t="s">
        <v>211</v>
      </c>
      <c r="C65" s="242">
        <v>1</v>
      </c>
      <c r="D65" s="243">
        <v>0</v>
      </c>
      <c r="E65" s="243">
        <v>0</v>
      </c>
      <c r="F65" s="222">
        <v>0</v>
      </c>
      <c r="G65" s="222">
        <v>0</v>
      </c>
      <c r="H65" s="222">
        <v>0</v>
      </c>
      <c r="I65" s="222">
        <v>0</v>
      </c>
      <c r="J65" s="222">
        <v>0</v>
      </c>
      <c r="K65" s="243">
        <v>0</v>
      </c>
      <c r="L65" s="243">
        <v>0</v>
      </c>
      <c r="M65" s="243">
        <v>2000</v>
      </c>
      <c r="N65" s="222">
        <v>0</v>
      </c>
      <c r="O65" s="222">
        <v>0</v>
      </c>
      <c r="P65" s="243">
        <v>2000</v>
      </c>
      <c r="Q65" s="222">
        <v>0</v>
      </c>
      <c r="R65" s="222">
        <v>0</v>
      </c>
      <c r="S65" s="222">
        <v>0</v>
      </c>
      <c r="T65" s="250">
        <v>0</v>
      </c>
      <c r="U65" s="250">
        <v>0</v>
      </c>
      <c r="V65" s="250">
        <v>0</v>
      </c>
    </row>
    <row r="66" spans="1:22" ht="27" customHeight="1">
      <c r="A66" s="240">
        <v>56</v>
      </c>
      <c r="B66" s="262" t="s">
        <v>268</v>
      </c>
      <c r="C66" s="242">
        <v>2</v>
      </c>
      <c r="D66" s="243">
        <v>50</v>
      </c>
      <c r="E66" s="243">
        <v>0</v>
      </c>
      <c r="F66" s="222">
        <v>0</v>
      </c>
      <c r="G66" s="222">
        <v>0</v>
      </c>
      <c r="H66" s="222">
        <v>0</v>
      </c>
      <c r="I66" s="222">
        <v>0</v>
      </c>
      <c r="J66" s="222">
        <v>50</v>
      </c>
      <c r="K66" s="243">
        <v>0</v>
      </c>
      <c r="L66" s="243">
        <v>0</v>
      </c>
      <c r="M66" s="243">
        <v>0</v>
      </c>
      <c r="N66" s="222">
        <v>0</v>
      </c>
      <c r="O66" s="222">
        <v>0</v>
      </c>
      <c r="P66" s="243">
        <v>0</v>
      </c>
      <c r="Q66" s="222">
        <v>0</v>
      </c>
      <c r="R66" s="222">
        <v>0</v>
      </c>
      <c r="S66" s="222">
        <v>0</v>
      </c>
      <c r="T66" s="250">
        <v>0</v>
      </c>
      <c r="U66" s="250">
        <v>0</v>
      </c>
      <c r="V66" s="250">
        <v>0</v>
      </c>
    </row>
    <row r="67" spans="1:22" ht="27" customHeight="1">
      <c r="A67" s="240">
        <v>57</v>
      </c>
      <c r="B67" s="241" t="s">
        <v>212</v>
      </c>
      <c r="C67" s="242">
        <v>2</v>
      </c>
      <c r="D67" s="243">
        <v>0</v>
      </c>
      <c r="E67" s="243">
        <v>0</v>
      </c>
      <c r="F67" s="222">
        <v>0</v>
      </c>
      <c r="G67" s="222">
        <v>0</v>
      </c>
      <c r="H67" s="222">
        <v>0</v>
      </c>
      <c r="I67" s="222">
        <v>0</v>
      </c>
      <c r="J67" s="222">
        <v>200</v>
      </c>
      <c r="K67" s="243">
        <v>0</v>
      </c>
      <c r="L67" s="243">
        <v>0</v>
      </c>
      <c r="M67" s="243">
        <v>0</v>
      </c>
      <c r="N67" s="222">
        <v>0</v>
      </c>
      <c r="O67" s="222">
        <v>0</v>
      </c>
      <c r="P67" s="243">
        <v>0</v>
      </c>
      <c r="Q67" s="222">
        <v>0</v>
      </c>
      <c r="R67" s="222">
        <v>1300</v>
      </c>
      <c r="S67" s="222">
        <v>0</v>
      </c>
      <c r="T67" s="250">
        <v>0</v>
      </c>
      <c r="U67" s="250">
        <v>0</v>
      </c>
      <c r="V67" s="250">
        <v>0</v>
      </c>
    </row>
    <row r="68" spans="1:22" ht="27">
      <c r="A68" s="240">
        <v>58</v>
      </c>
      <c r="B68" s="241" t="s">
        <v>315</v>
      </c>
      <c r="C68" s="242">
        <v>1</v>
      </c>
      <c r="D68" s="243">
        <v>0</v>
      </c>
      <c r="E68" s="243">
        <v>0</v>
      </c>
      <c r="F68" s="222">
        <v>0</v>
      </c>
      <c r="G68" s="222">
        <v>0</v>
      </c>
      <c r="H68" s="222">
        <v>0</v>
      </c>
      <c r="I68" s="222">
        <v>0</v>
      </c>
      <c r="J68" s="222">
        <v>0</v>
      </c>
      <c r="K68" s="243">
        <v>0</v>
      </c>
      <c r="L68" s="243">
        <v>0</v>
      </c>
      <c r="M68" s="243">
        <v>0</v>
      </c>
      <c r="N68" s="222">
        <v>0</v>
      </c>
      <c r="O68" s="222">
        <v>0</v>
      </c>
      <c r="P68" s="243">
        <v>0</v>
      </c>
      <c r="Q68" s="222">
        <v>0</v>
      </c>
      <c r="R68" s="222">
        <v>3000</v>
      </c>
      <c r="S68" s="222">
        <v>0</v>
      </c>
      <c r="T68" s="250">
        <v>0</v>
      </c>
      <c r="U68" s="250">
        <v>0</v>
      </c>
      <c r="V68" s="250">
        <v>0</v>
      </c>
    </row>
    <row r="69" spans="1:22" ht="39.75">
      <c r="A69" s="240">
        <v>59</v>
      </c>
      <c r="B69" s="241" t="s">
        <v>316</v>
      </c>
      <c r="C69" s="242">
        <v>1</v>
      </c>
      <c r="D69" s="243">
        <v>0</v>
      </c>
      <c r="E69" s="243">
        <v>0</v>
      </c>
      <c r="F69" s="222">
        <v>0</v>
      </c>
      <c r="G69" s="222">
        <v>0</v>
      </c>
      <c r="H69" s="222">
        <v>0</v>
      </c>
      <c r="I69" s="222">
        <v>0</v>
      </c>
      <c r="J69" s="222">
        <v>0</v>
      </c>
      <c r="K69" s="243">
        <v>0</v>
      </c>
      <c r="L69" s="243">
        <v>0</v>
      </c>
      <c r="M69" s="243">
        <v>0</v>
      </c>
      <c r="N69" s="222">
        <v>0</v>
      </c>
      <c r="O69" s="222">
        <v>0</v>
      </c>
      <c r="P69" s="243">
        <v>0</v>
      </c>
      <c r="Q69" s="222">
        <v>0</v>
      </c>
      <c r="R69" s="222">
        <v>0</v>
      </c>
      <c r="S69" s="222">
        <v>0</v>
      </c>
      <c r="T69" s="250">
        <v>0</v>
      </c>
      <c r="U69" s="250">
        <v>0</v>
      </c>
      <c r="V69" s="250">
        <v>0</v>
      </c>
    </row>
    <row r="70" spans="1:22" ht="52.5">
      <c r="A70" s="240">
        <v>60</v>
      </c>
      <c r="B70" s="241" t="s">
        <v>326</v>
      </c>
      <c r="C70" s="242">
        <v>2</v>
      </c>
      <c r="D70" s="243">
        <v>348</v>
      </c>
      <c r="E70" s="243">
        <v>0</v>
      </c>
      <c r="F70" s="222">
        <v>0</v>
      </c>
      <c r="G70" s="222">
        <v>0</v>
      </c>
      <c r="H70" s="222">
        <v>0</v>
      </c>
      <c r="I70" s="222">
        <v>0</v>
      </c>
      <c r="J70" s="222">
        <v>0</v>
      </c>
      <c r="K70" s="243">
        <v>0</v>
      </c>
      <c r="L70" s="243">
        <v>0</v>
      </c>
      <c r="M70" s="243">
        <v>0</v>
      </c>
      <c r="N70" s="222">
        <v>0</v>
      </c>
      <c r="O70" s="222">
        <v>0</v>
      </c>
      <c r="P70" s="243">
        <v>0</v>
      </c>
      <c r="Q70" s="222">
        <v>0</v>
      </c>
      <c r="R70" s="222">
        <v>0</v>
      </c>
      <c r="S70" s="222">
        <v>0</v>
      </c>
      <c r="T70" s="250">
        <v>0</v>
      </c>
      <c r="U70" s="250">
        <v>0</v>
      </c>
      <c r="V70" s="250">
        <v>0</v>
      </c>
    </row>
    <row r="71" spans="1:22" s="253" customFormat="1" ht="12.75">
      <c r="A71" s="263"/>
      <c r="B71" s="264" t="s">
        <v>178</v>
      </c>
      <c r="C71" s="265"/>
      <c r="D71" s="223">
        <v>154664</v>
      </c>
      <c r="E71" s="223">
        <v>10910</v>
      </c>
      <c r="F71" s="223">
        <v>3528</v>
      </c>
      <c r="G71" s="223">
        <v>808</v>
      </c>
      <c r="H71" s="223">
        <v>4777</v>
      </c>
      <c r="I71" s="223">
        <v>47548</v>
      </c>
      <c r="J71" s="223">
        <v>58850</v>
      </c>
      <c r="K71" s="223">
        <v>10670</v>
      </c>
      <c r="L71" s="223">
        <v>250</v>
      </c>
      <c r="M71" s="223">
        <v>2793910</v>
      </c>
      <c r="N71" s="223">
        <v>254750</v>
      </c>
      <c r="O71" s="223">
        <v>186163</v>
      </c>
      <c r="P71" s="223">
        <v>2352997</v>
      </c>
      <c r="Q71" s="223">
        <v>522295</v>
      </c>
      <c r="R71" s="223">
        <v>1737915</v>
      </c>
      <c r="S71" s="223">
        <v>275444</v>
      </c>
      <c r="T71" s="223">
        <v>4042</v>
      </c>
      <c r="U71" s="223">
        <v>2267</v>
      </c>
      <c r="V71" s="223">
        <v>1775</v>
      </c>
    </row>
    <row r="72" spans="1:22" s="253" customFormat="1" ht="12.75">
      <c r="A72" s="240"/>
      <c r="B72" s="247" t="s">
        <v>143</v>
      </c>
      <c r="C72" s="242"/>
      <c r="D72" s="224">
        <v>7584</v>
      </c>
      <c r="E72" s="224">
        <v>0</v>
      </c>
      <c r="F72" s="224">
        <v>0</v>
      </c>
      <c r="G72" s="224">
        <v>0</v>
      </c>
      <c r="H72" s="224">
        <v>0</v>
      </c>
      <c r="I72" s="224">
        <v>0</v>
      </c>
      <c r="J72" s="224">
        <v>991</v>
      </c>
      <c r="K72" s="224">
        <v>0</v>
      </c>
      <c r="L72" s="224">
        <v>5</v>
      </c>
      <c r="M72" s="225">
        <v>76922</v>
      </c>
      <c r="N72" s="224">
        <v>0</v>
      </c>
      <c r="O72" s="224">
        <v>0</v>
      </c>
      <c r="P72" s="225">
        <v>76922</v>
      </c>
      <c r="Q72" s="224">
        <v>6800</v>
      </c>
      <c r="R72" s="224">
        <v>13684</v>
      </c>
      <c r="S72" s="226">
        <v>8700</v>
      </c>
      <c r="T72" s="224">
        <v>0</v>
      </c>
      <c r="U72" s="224">
        <v>0</v>
      </c>
      <c r="V72" s="224">
        <v>0</v>
      </c>
    </row>
    <row r="73" spans="1:22" s="253" customFormat="1" ht="12.75">
      <c r="A73" s="263"/>
      <c r="B73" s="266" t="s">
        <v>177</v>
      </c>
      <c r="C73" s="263"/>
      <c r="D73" s="223">
        <v>162248</v>
      </c>
      <c r="E73" s="223">
        <v>10910</v>
      </c>
      <c r="F73" s="223">
        <v>3528</v>
      </c>
      <c r="G73" s="223">
        <v>808</v>
      </c>
      <c r="H73" s="223">
        <v>4777</v>
      </c>
      <c r="I73" s="223">
        <v>47548</v>
      </c>
      <c r="J73" s="223">
        <v>59841</v>
      </c>
      <c r="K73" s="223">
        <v>10670</v>
      </c>
      <c r="L73" s="223">
        <v>255</v>
      </c>
      <c r="M73" s="223">
        <v>2870832</v>
      </c>
      <c r="N73" s="223">
        <v>254750</v>
      </c>
      <c r="O73" s="223">
        <v>186163</v>
      </c>
      <c r="P73" s="223">
        <v>2429919</v>
      </c>
      <c r="Q73" s="223">
        <v>529095</v>
      </c>
      <c r="R73" s="223">
        <v>1751599</v>
      </c>
      <c r="S73" s="223">
        <v>284144</v>
      </c>
      <c r="T73" s="223">
        <v>4042</v>
      </c>
      <c r="U73" s="223">
        <v>2267</v>
      </c>
      <c r="V73" s="223">
        <v>1775</v>
      </c>
    </row>
    <row r="74" spans="1:22" ht="16.5" customHeight="1">
      <c r="A74" s="253"/>
      <c r="B74" s="253"/>
      <c r="C74" s="253"/>
      <c r="D74" s="267"/>
      <c r="E74" s="259"/>
      <c r="F74" s="253"/>
      <c r="G74" s="253"/>
      <c r="H74" s="253"/>
      <c r="I74" s="253"/>
      <c r="J74" s="227"/>
      <c r="K74" s="259"/>
      <c r="L74" s="253"/>
      <c r="M74" s="253"/>
      <c r="N74" s="253"/>
      <c r="O74" s="253"/>
      <c r="P74" s="253"/>
      <c r="Q74" s="253"/>
      <c r="R74" s="253"/>
      <c r="S74" s="268"/>
    </row>
    <row r="75" spans="1:22">
      <c r="A75" s="253"/>
      <c r="B75" s="253"/>
      <c r="C75" s="253"/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69"/>
      <c r="U75" s="269"/>
      <c r="V75" s="269"/>
    </row>
    <row r="76" spans="1:22">
      <c r="A76" s="253"/>
      <c r="B76" s="253"/>
      <c r="C76" s="253"/>
      <c r="D76" s="259"/>
      <c r="E76" s="259"/>
      <c r="F76" s="259"/>
      <c r="G76" s="259"/>
      <c r="H76" s="259"/>
      <c r="I76" s="259"/>
      <c r="J76" s="259"/>
      <c r="K76" s="259"/>
      <c r="L76" s="259"/>
      <c r="M76" s="258"/>
      <c r="N76" s="259"/>
      <c r="O76" s="259"/>
      <c r="P76" s="258"/>
      <c r="Q76" s="259"/>
      <c r="R76" s="259"/>
      <c r="S76" s="270"/>
      <c r="T76" s="269"/>
      <c r="U76" s="269"/>
      <c r="V76" s="269"/>
    </row>
    <row r="77" spans="1:22">
      <c r="A77" s="253"/>
      <c r="B77" s="253"/>
      <c r="C77" s="253"/>
      <c r="D77" s="227"/>
      <c r="E77" s="227"/>
      <c r="F77" s="227"/>
      <c r="G77" s="227"/>
      <c r="H77" s="227"/>
      <c r="I77" s="227"/>
      <c r="J77" s="227"/>
      <c r="K77" s="227"/>
      <c r="L77" s="227"/>
      <c r="M77" s="227"/>
      <c r="N77" s="227"/>
      <c r="O77" s="227"/>
      <c r="P77" s="227"/>
      <c r="Q77" s="227"/>
      <c r="R77" s="227"/>
      <c r="S77" s="227"/>
      <c r="T77" s="269"/>
      <c r="U77" s="269"/>
      <c r="V77" s="269"/>
    </row>
    <row r="78" spans="1:22">
      <c r="A78" s="253"/>
      <c r="B78" s="253"/>
      <c r="C78" s="253"/>
      <c r="D78" s="253"/>
      <c r="E78" s="253"/>
      <c r="F78" s="253"/>
      <c r="G78" s="253"/>
      <c r="H78" s="253"/>
      <c r="I78" s="253"/>
      <c r="J78" s="253"/>
      <c r="K78" s="253"/>
      <c r="L78" s="253"/>
      <c r="M78" s="253"/>
      <c r="N78" s="253"/>
      <c r="O78" s="253"/>
      <c r="P78" s="253"/>
      <c r="Q78" s="253"/>
      <c r="R78" s="253"/>
      <c r="S78" s="253"/>
    </row>
    <row r="79" spans="1:22">
      <c r="D79" s="271"/>
      <c r="E79" s="271"/>
      <c r="F79" s="271"/>
      <c r="G79" s="271"/>
      <c r="H79" s="271"/>
      <c r="I79" s="271"/>
      <c r="J79" s="271"/>
      <c r="K79" s="271"/>
      <c r="L79" s="271"/>
      <c r="M79" s="271"/>
      <c r="N79" s="271"/>
      <c r="O79" s="271"/>
      <c r="P79" s="271"/>
      <c r="Q79" s="271"/>
      <c r="R79" s="271"/>
      <c r="S79" s="271"/>
      <c r="T79" s="271"/>
      <c r="U79" s="271"/>
      <c r="V79" s="271"/>
    </row>
    <row r="80" spans="1:22">
      <c r="D80" s="271"/>
      <c r="E80" s="271"/>
      <c r="F80" s="271"/>
      <c r="G80" s="271"/>
      <c r="H80" s="271"/>
      <c r="I80" s="271"/>
      <c r="J80" s="271"/>
      <c r="K80" s="271"/>
      <c r="L80" s="271"/>
      <c r="M80" s="271"/>
      <c r="N80" s="271"/>
      <c r="O80" s="271"/>
      <c r="P80" s="271"/>
      <c r="Q80" s="271"/>
      <c r="R80" s="271"/>
      <c r="S80" s="271"/>
      <c r="T80" s="271"/>
      <c r="U80" s="271"/>
      <c r="V80" s="271"/>
    </row>
    <row r="81" spans="4:22">
      <c r="D81" s="271"/>
      <c r="E81" s="271"/>
      <c r="F81" s="271"/>
      <c r="G81" s="271"/>
      <c r="H81" s="271"/>
      <c r="I81" s="271"/>
      <c r="J81" s="271"/>
      <c r="K81" s="271"/>
      <c r="L81" s="271"/>
      <c r="M81" s="271"/>
      <c r="N81" s="271"/>
      <c r="O81" s="271"/>
      <c r="P81" s="271"/>
      <c r="Q81" s="271"/>
      <c r="R81" s="271"/>
      <c r="S81" s="271"/>
      <c r="T81" s="271"/>
      <c r="U81" s="271"/>
      <c r="V81" s="271"/>
    </row>
    <row r="82" spans="4:22">
      <c r="D82" s="271"/>
      <c r="E82" s="271"/>
      <c r="F82" s="271"/>
      <c r="G82" s="271"/>
      <c r="H82" s="271"/>
      <c r="I82" s="271"/>
      <c r="J82" s="271"/>
      <c r="K82" s="271"/>
      <c r="L82" s="271"/>
      <c r="M82" s="271"/>
      <c r="N82" s="271"/>
      <c r="O82" s="271"/>
      <c r="P82" s="271"/>
      <c r="Q82" s="271"/>
      <c r="R82" s="271"/>
      <c r="S82" s="271"/>
      <c r="T82" s="271"/>
      <c r="U82" s="271"/>
      <c r="V82" s="271"/>
    </row>
    <row r="83" spans="4:22">
      <c r="D83" s="271"/>
      <c r="E83" s="271"/>
      <c r="F83" s="271"/>
      <c r="G83" s="271"/>
      <c r="H83" s="271"/>
      <c r="I83" s="271"/>
      <c r="J83" s="271"/>
      <c r="K83" s="271"/>
      <c r="L83" s="271"/>
      <c r="M83" s="271"/>
      <c r="N83" s="271"/>
      <c r="O83" s="271"/>
      <c r="P83" s="271"/>
      <c r="Q83" s="271"/>
      <c r="R83" s="271"/>
      <c r="S83" s="271"/>
      <c r="T83" s="271"/>
      <c r="U83" s="271"/>
      <c r="V83" s="271"/>
    </row>
    <row r="84" spans="4:22">
      <c r="D84" s="271"/>
      <c r="E84" s="271"/>
      <c r="F84" s="271"/>
      <c r="G84" s="271"/>
      <c r="H84" s="271"/>
      <c r="I84" s="271"/>
      <c r="J84" s="271"/>
      <c r="K84" s="271"/>
      <c r="L84" s="271"/>
      <c r="M84" s="271"/>
      <c r="N84" s="271"/>
      <c r="O84" s="271"/>
      <c r="P84" s="271"/>
      <c r="Q84" s="271"/>
      <c r="R84" s="271"/>
      <c r="S84" s="271"/>
      <c r="T84" s="271"/>
      <c r="U84" s="271"/>
      <c r="V84" s="271"/>
    </row>
    <row r="87" spans="4:22">
      <c r="D87" s="271"/>
      <c r="E87" s="271"/>
      <c r="F87" s="271"/>
      <c r="G87" s="271"/>
      <c r="H87" s="271"/>
      <c r="I87" s="271"/>
      <c r="J87" s="271"/>
      <c r="K87" s="271"/>
      <c r="L87" s="271"/>
      <c r="M87" s="271"/>
      <c r="N87" s="271"/>
      <c r="O87" s="271"/>
      <c r="P87" s="271"/>
      <c r="Q87" s="271"/>
      <c r="R87" s="271"/>
      <c r="S87" s="271"/>
      <c r="T87" s="271"/>
      <c r="U87" s="271"/>
      <c r="V87" s="271"/>
    </row>
    <row r="88" spans="4:22">
      <c r="D88" s="271"/>
      <c r="E88" s="271"/>
      <c r="F88" s="271"/>
      <c r="G88" s="271"/>
      <c r="H88" s="271"/>
      <c r="I88" s="271"/>
      <c r="J88" s="271"/>
      <c r="K88" s="271"/>
      <c r="L88" s="271"/>
      <c r="M88" s="271"/>
      <c r="N88" s="271"/>
      <c r="O88" s="271"/>
      <c r="P88" s="271"/>
      <c r="Q88" s="271"/>
      <c r="R88" s="271"/>
      <c r="S88" s="271"/>
      <c r="T88" s="271"/>
      <c r="U88" s="271"/>
      <c r="V88" s="271"/>
    </row>
    <row r="89" spans="4:22">
      <c r="D89" s="271"/>
      <c r="E89" s="271"/>
      <c r="F89" s="271"/>
      <c r="G89" s="271"/>
      <c r="H89" s="271"/>
      <c r="I89" s="271"/>
      <c r="J89" s="271"/>
      <c r="K89" s="271"/>
      <c r="L89" s="271"/>
      <c r="M89" s="271"/>
      <c r="N89" s="271"/>
      <c r="O89" s="271"/>
      <c r="P89" s="271"/>
      <c r="Q89" s="271"/>
      <c r="R89" s="271"/>
      <c r="S89" s="271"/>
      <c r="T89" s="271"/>
      <c r="U89" s="271"/>
      <c r="V89" s="271"/>
    </row>
  </sheetData>
  <mergeCells count="28">
    <mergeCell ref="T2:V2"/>
    <mergeCell ref="T5:V5"/>
    <mergeCell ref="M6:R6"/>
    <mergeCell ref="S6:S9"/>
    <mergeCell ref="T6:V6"/>
    <mergeCell ref="M7:M9"/>
    <mergeCell ref="N7:N9"/>
    <mergeCell ref="U7:U9"/>
    <mergeCell ref="V7:V9"/>
    <mergeCell ref="T7:T9"/>
    <mergeCell ref="P7:P9"/>
    <mergeCell ref="Q7:Q9"/>
    <mergeCell ref="D6:D9"/>
    <mergeCell ref="E6:E9"/>
    <mergeCell ref="F6:F9"/>
    <mergeCell ref="G6:G9"/>
    <mergeCell ref="A4:S4"/>
    <mergeCell ref="D5:S5"/>
    <mergeCell ref="A5:A9"/>
    <mergeCell ref="B5:B9"/>
    <mergeCell ref="C5:C9"/>
    <mergeCell ref="H6:H9"/>
    <mergeCell ref="I6:I9"/>
    <mergeCell ref="J6:J9"/>
    <mergeCell ref="K6:K9"/>
    <mergeCell ref="R7:R9"/>
    <mergeCell ref="L6:L9"/>
    <mergeCell ref="O7:O9"/>
  </mergeCells>
  <pageMargins left="0.11811023622047245" right="0.11811023622047245" top="0.15748031496062992" bottom="0.15748031496062992" header="0.31496062992125984" footer="0.31496062992125984"/>
  <pageSetup paperSize="9" scale="5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1"/>
  <sheetViews>
    <sheetView topLeftCell="I4" zoomScale="90" zoomScaleNormal="90" workbookViewId="0">
      <selection activeCell="R6" sqref="R6:R9"/>
    </sheetView>
  </sheetViews>
  <sheetFormatPr defaultRowHeight="12.75"/>
  <cols>
    <col min="1" max="1" width="4.7109375" style="232" customWidth="1"/>
    <col min="2" max="2" width="37.28515625" style="232" customWidth="1"/>
    <col min="3" max="3" width="5" style="232" customWidth="1"/>
    <col min="4" max="4" width="13.7109375" style="232" customWidth="1"/>
    <col min="5" max="5" width="15" style="232" customWidth="1"/>
    <col min="6" max="10" width="9.140625" style="232"/>
    <col min="11" max="11" width="13.28515625" style="232" customWidth="1"/>
    <col min="12" max="12" width="14.140625" style="232" customWidth="1"/>
    <col min="13" max="13" width="14.42578125" style="232" customWidth="1"/>
    <col min="14" max="15" width="12.28515625" style="232" customWidth="1"/>
    <col min="16" max="16" width="15.140625" style="232" customWidth="1"/>
    <col min="17" max="17" width="12" style="232" customWidth="1"/>
    <col min="18" max="18" width="13.85546875" style="232" customWidth="1"/>
    <col min="19" max="19" width="14.7109375" style="232" customWidth="1"/>
    <col min="20" max="20" width="12.140625" style="232" customWidth="1"/>
    <col min="21" max="21" width="15.85546875" style="232" customWidth="1"/>
    <col min="22" max="22" width="14.7109375" style="232" customWidth="1"/>
    <col min="23" max="16384" width="9.140625" style="232"/>
  </cols>
  <sheetData>
    <row r="1" spans="1:22" ht="18.75">
      <c r="A1" s="228"/>
      <c r="B1" s="229"/>
      <c r="C1" s="230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31"/>
      <c r="R1" s="228"/>
      <c r="S1" s="228" t="s">
        <v>279</v>
      </c>
      <c r="T1" s="228"/>
      <c r="U1" s="231"/>
      <c r="V1" s="231"/>
    </row>
    <row r="2" spans="1:22" s="233" customFormat="1" ht="63" customHeight="1">
      <c r="A2" s="372" t="s">
        <v>325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228"/>
      <c r="U2" s="231"/>
      <c r="V2" s="231"/>
    </row>
    <row r="3" spans="1:22" ht="18.75">
      <c r="A3" s="231"/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</row>
    <row r="4" spans="1:22" ht="44.25" customHeight="1">
      <c r="A4" s="231"/>
      <c r="B4" s="373" t="s">
        <v>66</v>
      </c>
      <c r="C4" s="374"/>
      <c r="D4" s="379" t="s">
        <v>71</v>
      </c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379"/>
      <c r="S4" s="380"/>
      <c r="T4" s="381" t="s">
        <v>310</v>
      </c>
      <c r="U4" s="381"/>
      <c r="V4" s="381"/>
    </row>
    <row r="5" spans="1:22" ht="61.5" customHeight="1">
      <c r="A5" s="231"/>
      <c r="B5" s="375"/>
      <c r="C5" s="376"/>
      <c r="D5" s="382" t="s">
        <v>280</v>
      </c>
      <c r="E5" s="382" t="s">
        <v>277</v>
      </c>
      <c r="F5" s="382" t="s">
        <v>281</v>
      </c>
      <c r="G5" s="382" t="s">
        <v>197</v>
      </c>
      <c r="H5" s="382" t="s">
        <v>47</v>
      </c>
      <c r="I5" s="382" t="s">
        <v>3</v>
      </c>
      <c r="J5" s="382" t="s">
        <v>282</v>
      </c>
      <c r="K5" s="382" t="s">
        <v>278</v>
      </c>
      <c r="L5" s="382" t="s">
        <v>283</v>
      </c>
      <c r="M5" s="387" t="s">
        <v>39</v>
      </c>
      <c r="N5" s="388"/>
      <c r="O5" s="388"/>
      <c r="P5" s="388"/>
      <c r="Q5" s="388"/>
      <c r="R5" s="389"/>
      <c r="S5" s="382" t="s">
        <v>200</v>
      </c>
      <c r="T5" s="446" t="s">
        <v>311</v>
      </c>
      <c r="U5" s="447"/>
      <c r="V5" s="448"/>
    </row>
    <row r="6" spans="1:22" ht="12.75" customHeight="1">
      <c r="A6" s="231"/>
      <c r="B6" s="375"/>
      <c r="C6" s="376"/>
      <c r="D6" s="383"/>
      <c r="E6" s="383"/>
      <c r="F6" s="383"/>
      <c r="G6" s="383"/>
      <c r="H6" s="383"/>
      <c r="I6" s="383"/>
      <c r="J6" s="383"/>
      <c r="K6" s="383"/>
      <c r="L6" s="383"/>
      <c r="M6" s="382" t="s">
        <v>201</v>
      </c>
      <c r="N6" s="382" t="s">
        <v>202</v>
      </c>
      <c r="O6" s="382" t="s">
        <v>203</v>
      </c>
      <c r="P6" s="382" t="s">
        <v>204</v>
      </c>
      <c r="Q6" s="382" t="s">
        <v>205</v>
      </c>
      <c r="R6" s="382" t="s">
        <v>6</v>
      </c>
      <c r="S6" s="383"/>
      <c r="T6" s="385" t="s">
        <v>312</v>
      </c>
      <c r="U6" s="385" t="s">
        <v>198</v>
      </c>
      <c r="V6" s="385" t="s">
        <v>199</v>
      </c>
    </row>
    <row r="7" spans="1:22" ht="18.75">
      <c r="A7" s="231"/>
      <c r="B7" s="375"/>
      <c r="C7" s="376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383"/>
      <c r="O7" s="383"/>
      <c r="P7" s="383"/>
      <c r="Q7" s="383"/>
      <c r="R7" s="383"/>
      <c r="S7" s="383"/>
      <c r="T7" s="385"/>
      <c r="U7" s="385"/>
      <c r="V7" s="385"/>
    </row>
    <row r="8" spans="1:22" ht="168.75" customHeight="1">
      <c r="A8" s="231"/>
      <c r="B8" s="377"/>
      <c r="C8" s="378"/>
      <c r="D8" s="384"/>
      <c r="E8" s="384"/>
      <c r="F8" s="384"/>
      <c r="G8" s="384"/>
      <c r="H8" s="384"/>
      <c r="I8" s="384"/>
      <c r="J8" s="384"/>
      <c r="K8" s="384"/>
      <c r="L8" s="384"/>
      <c r="M8" s="384"/>
      <c r="N8" s="384"/>
      <c r="O8" s="384"/>
      <c r="P8" s="384"/>
      <c r="Q8" s="384"/>
      <c r="R8" s="384"/>
      <c r="S8" s="384"/>
      <c r="T8" s="385"/>
      <c r="U8" s="385"/>
      <c r="V8" s="385"/>
    </row>
    <row r="9" spans="1:22" ht="18.75">
      <c r="A9" s="231"/>
      <c r="B9" s="386" t="s">
        <v>287</v>
      </c>
      <c r="C9" s="386"/>
      <c r="D9" s="234">
        <v>4889</v>
      </c>
      <c r="E9" s="234">
        <v>0</v>
      </c>
      <c r="F9" s="234">
        <v>20</v>
      </c>
      <c r="G9" s="234">
        <v>0</v>
      </c>
      <c r="H9" s="234">
        <v>0</v>
      </c>
      <c r="I9" s="234">
        <v>21000</v>
      </c>
      <c r="J9" s="234">
        <v>10348</v>
      </c>
      <c r="K9" s="234">
        <v>0</v>
      </c>
      <c r="L9" s="234">
        <v>0</v>
      </c>
      <c r="M9" s="234">
        <v>416100</v>
      </c>
      <c r="N9" s="234">
        <v>43645</v>
      </c>
      <c r="O9" s="234">
        <v>34191</v>
      </c>
      <c r="P9" s="234">
        <v>338264</v>
      </c>
      <c r="Q9" s="234">
        <v>63498</v>
      </c>
      <c r="R9" s="234">
        <v>288264</v>
      </c>
      <c r="S9" s="234">
        <v>169871</v>
      </c>
      <c r="T9" s="234">
        <v>0</v>
      </c>
      <c r="U9" s="234">
        <v>0</v>
      </c>
      <c r="V9" s="234">
        <v>0</v>
      </c>
    </row>
    <row r="10" spans="1:22" ht="18.75">
      <c r="A10" s="231"/>
      <c r="B10" s="386" t="s">
        <v>288</v>
      </c>
      <c r="C10" s="386"/>
      <c r="D10" s="234">
        <v>62090</v>
      </c>
      <c r="E10" s="234">
        <v>1</v>
      </c>
      <c r="F10" s="234">
        <v>2358</v>
      </c>
      <c r="G10" s="234">
        <v>808</v>
      </c>
      <c r="H10" s="234">
        <v>1</v>
      </c>
      <c r="I10" s="234">
        <v>7051</v>
      </c>
      <c r="J10" s="234">
        <v>24908</v>
      </c>
      <c r="K10" s="234">
        <v>0</v>
      </c>
      <c r="L10" s="234">
        <v>250</v>
      </c>
      <c r="M10" s="234">
        <v>1490672</v>
      </c>
      <c r="N10" s="234">
        <v>138269</v>
      </c>
      <c r="O10" s="234">
        <v>99098</v>
      </c>
      <c r="P10" s="234">
        <v>1253305</v>
      </c>
      <c r="Q10" s="234">
        <v>258609</v>
      </c>
      <c r="R10" s="234">
        <v>950545</v>
      </c>
      <c r="S10" s="234">
        <v>68475</v>
      </c>
      <c r="T10" s="234">
        <v>400</v>
      </c>
      <c r="U10" s="234">
        <v>0</v>
      </c>
      <c r="V10" s="234">
        <v>400</v>
      </c>
    </row>
    <row r="11" spans="1:22" ht="18.75">
      <c r="A11" s="231"/>
      <c r="B11" s="386" t="s">
        <v>289</v>
      </c>
      <c r="C11" s="386"/>
      <c r="D11" s="234">
        <v>87685</v>
      </c>
      <c r="E11" s="234">
        <v>10909</v>
      </c>
      <c r="F11" s="234">
        <v>1150</v>
      </c>
      <c r="G11" s="234">
        <v>0</v>
      </c>
      <c r="H11" s="234">
        <v>4776</v>
      </c>
      <c r="I11" s="234">
        <v>19497</v>
      </c>
      <c r="J11" s="234">
        <v>23594</v>
      </c>
      <c r="K11" s="234">
        <v>10670</v>
      </c>
      <c r="L11" s="234">
        <v>0</v>
      </c>
      <c r="M11" s="234">
        <v>887138</v>
      </c>
      <c r="N11" s="234">
        <v>72836</v>
      </c>
      <c r="O11" s="234">
        <v>52874</v>
      </c>
      <c r="P11" s="234">
        <v>761428</v>
      </c>
      <c r="Q11" s="234">
        <v>200188</v>
      </c>
      <c r="R11" s="234">
        <v>499106</v>
      </c>
      <c r="S11" s="234">
        <v>37098</v>
      </c>
      <c r="T11" s="234">
        <v>3642</v>
      </c>
      <c r="U11" s="234">
        <v>2267</v>
      </c>
      <c r="V11" s="234">
        <v>1375</v>
      </c>
    </row>
    <row r="12" spans="1:22" ht="18.75">
      <c r="A12" s="231"/>
      <c r="B12" s="390" t="s">
        <v>178</v>
      </c>
      <c r="C12" s="391"/>
      <c r="D12" s="235">
        <v>154664</v>
      </c>
      <c r="E12" s="235">
        <v>9348</v>
      </c>
      <c r="F12" s="235">
        <v>3520</v>
      </c>
      <c r="G12" s="235">
        <v>800</v>
      </c>
      <c r="H12" s="235">
        <v>4777</v>
      </c>
      <c r="I12" s="235">
        <v>51450</v>
      </c>
      <c r="J12" s="235">
        <v>58850</v>
      </c>
      <c r="K12" s="235">
        <v>10670</v>
      </c>
      <c r="L12" s="235">
        <v>250</v>
      </c>
      <c r="M12" s="235">
        <v>2793910</v>
      </c>
      <c r="N12" s="235">
        <v>254750</v>
      </c>
      <c r="O12" s="235">
        <v>186163</v>
      </c>
      <c r="P12" s="235">
        <v>2352997</v>
      </c>
      <c r="Q12" s="235">
        <v>522295</v>
      </c>
      <c r="R12" s="235">
        <v>1737915</v>
      </c>
      <c r="S12" s="235">
        <v>275444</v>
      </c>
      <c r="T12" s="235">
        <v>4042</v>
      </c>
      <c r="U12" s="235">
        <v>2267</v>
      </c>
      <c r="V12" s="235">
        <v>1775</v>
      </c>
    </row>
    <row r="13" spans="1:22" ht="18.75">
      <c r="A13" s="231"/>
      <c r="B13" s="392" t="s">
        <v>143</v>
      </c>
      <c r="C13" s="393"/>
      <c r="D13" s="234">
        <v>7584</v>
      </c>
      <c r="E13" s="234">
        <v>0</v>
      </c>
      <c r="F13" s="234">
        <v>0</v>
      </c>
      <c r="G13" s="234">
        <v>0</v>
      </c>
      <c r="H13" s="234">
        <v>0</v>
      </c>
      <c r="I13" s="234">
        <v>0</v>
      </c>
      <c r="J13" s="234">
        <v>991</v>
      </c>
      <c r="K13" s="234">
        <v>0</v>
      </c>
      <c r="L13" s="234">
        <v>5</v>
      </c>
      <c r="M13" s="236">
        <v>76922</v>
      </c>
      <c r="N13" s="234">
        <v>0</v>
      </c>
      <c r="O13" s="234">
        <v>0</v>
      </c>
      <c r="P13" s="236">
        <v>76922</v>
      </c>
      <c r="Q13" s="234">
        <v>6800</v>
      </c>
      <c r="R13" s="234">
        <v>13684</v>
      </c>
      <c r="S13" s="237">
        <v>8700</v>
      </c>
      <c r="T13" s="238">
        <v>0</v>
      </c>
      <c r="U13" s="238">
        <v>0</v>
      </c>
      <c r="V13" s="238">
        <v>0</v>
      </c>
    </row>
    <row r="14" spans="1:22" ht="18.75">
      <c r="A14" s="231"/>
      <c r="B14" s="394" t="s">
        <v>177</v>
      </c>
      <c r="C14" s="395"/>
      <c r="D14" s="235">
        <v>162248</v>
      </c>
      <c r="E14" s="235">
        <v>9348</v>
      </c>
      <c r="F14" s="235">
        <v>3520</v>
      </c>
      <c r="G14" s="235">
        <v>800</v>
      </c>
      <c r="H14" s="235">
        <v>4777</v>
      </c>
      <c r="I14" s="235">
        <v>51450</v>
      </c>
      <c r="J14" s="235">
        <v>59841</v>
      </c>
      <c r="K14" s="235">
        <v>10670</v>
      </c>
      <c r="L14" s="235">
        <v>255</v>
      </c>
      <c r="M14" s="235">
        <v>2870832</v>
      </c>
      <c r="N14" s="235">
        <v>254750</v>
      </c>
      <c r="O14" s="235">
        <v>186163</v>
      </c>
      <c r="P14" s="235">
        <v>2429919</v>
      </c>
      <c r="Q14" s="235">
        <v>529095</v>
      </c>
      <c r="R14" s="235">
        <v>1751599</v>
      </c>
      <c r="S14" s="235">
        <v>284144</v>
      </c>
      <c r="T14" s="235">
        <v>4042</v>
      </c>
      <c r="U14" s="235">
        <v>2267</v>
      </c>
      <c r="V14" s="235">
        <v>1775</v>
      </c>
    </row>
    <row r="16" spans="1:22">
      <c r="D16" s="239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39"/>
      <c r="U16" s="239"/>
      <c r="V16" s="239"/>
    </row>
    <row r="17" spans="4:22">
      <c r="D17" s="239"/>
      <c r="E17" s="239"/>
      <c r="F17" s="239"/>
      <c r="G17" s="239"/>
      <c r="H17" s="239"/>
      <c r="I17" s="239"/>
      <c r="J17" s="239"/>
      <c r="K17" s="239"/>
      <c r="L17" s="239"/>
      <c r="M17" s="239"/>
      <c r="N17" s="239"/>
      <c r="O17" s="239"/>
      <c r="P17" s="239"/>
      <c r="Q17" s="239"/>
      <c r="R17" s="239"/>
      <c r="S17" s="239"/>
      <c r="T17" s="239"/>
      <c r="U17" s="239"/>
      <c r="V17" s="239"/>
    </row>
    <row r="18" spans="4:22">
      <c r="D18" s="239"/>
      <c r="E18" s="239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  <c r="S18" s="239"/>
      <c r="T18" s="239"/>
      <c r="U18" s="239"/>
      <c r="V18" s="239"/>
    </row>
    <row r="19" spans="4:22">
      <c r="D19" s="239"/>
      <c r="E19" s="239"/>
      <c r="F19" s="239"/>
      <c r="G19" s="239"/>
      <c r="H19" s="239"/>
      <c r="I19" s="239"/>
      <c r="J19" s="239"/>
      <c r="K19" s="239"/>
      <c r="L19" s="239"/>
      <c r="M19" s="239"/>
      <c r="N19" s="239"/>
      <c r="O19" s="239"/>
      <c r="P19" s="239"/>
      <c r="Q19" s="239"/>
      <c r="R19" s="239"/>
      <c r="S19" s="239"/>
      <c r="T19" s="239"/>
      <c r="U19" s="239"/>
      <c r="V19" s="239"/>
    </row>
    <row r="20" spans="4:22">
      <c r="D20" s="239"/>
      <c r="E20" s="239"/>
      <c r="F20" s="239"/>
      <c r="G20" s="239"/>
      <c r="H20" s="239"/>
      <c r="I20" s="239"/>
      <c r="J20" s="239"/>
      <c r="K20" s="239"/>
      <c r="L20" s="239"/>
      <c r="M20" s="239"/>
      <c r="N20" s="239"/>
      <c r="O20" s="239"/>
      <c r="P20" s="239"/>
      <c r="Q20" s="239"/>
      <c r="R20" s="239"/>
      <c r="S20" s="239"/>
      <c r="T20" s="239"/>
      <c r="U20" s="239"/>
      <c r="V20" s="239"/>
    </row>
    <row r="21" spans="4:22">
      <c r="D21" s="239"/>
      <c r="E21" s="239"/>
      <c r="F21" s="239"/>
      <c r="G21" s="239"/>
      <c r="H21" s="239"/>
      <c r="I21" s="239"/>
      <c r="J21" s="239"/>
      <c r="K21" s="239"/>
      <c r="L21" s="239"/>
      <c r="M21" s="239"/>
      <c r="N21" s="239"/>
      <c r="O21" s="239"/>
      <c r="P21" s="239"/>
      <c r="Q21" s="239"/>
      <c r="R21" s="239"/>
      <c r="S21" s="239"/>
      <c r="T21" s="239"/>
      <c r="U21" s="239"/>
      <c r="V21" s="239"/>
    </row>
  </sheetData>
  <mergeCells count="31">
    <mergeCell ref="B10:C10"/>
    <mergeCell ref="B11:C11"/>
    <mergeCell ref="B12:C12"/>
    <mergeCell ref="B13:C13"/>
    <mergeCell ref="B14:C14"/>
    <mergeCell ref="B9:C9"/>
    <mergeCell ref="J5:J8"/>
    <mergeCell ref="K5:K8"/>
    <mergeCell ref="L5:L8"/>
    <mergeCell ref="M5:R5"/>
    <mergeCell ref="M6:M8"/>
    <mergeCell ref="N6:N8"/>
    <mergeCell ref="O6:O8"/>
    <mergeCell ref="P6:P8"/>
    <mergeCell ref="Q6:Q8"/>
    <mergeCell ref="R6:R8"/>
    <mergeCell ref="A2:S2"/>
    <mergeCell ref="B4:C8"/>
    <mergeCell ref="D4:S4"/>
    <mergeCell ref="T4:V4"/>
    <mergeCell ref="D5:D8"/>
    <mergeCell ref="E5:E8"/>
    <mergeCell ref="F5:F8"/>
    <mergeCell ref="G5:G8"/>
    <mergeCell ref="H5:H8"/>
    <mergeCell ref="I5:I8"/>
    <mergeCell ref="T6:T8"/>
    <mergeCell ref="U6:U8"/>
    <mergeCell ref="V6:V8"/>
    <mergeCell ref="S5:S8"/>
    <mergeCell ref="T5:V5"/>
  </mergeCells>
  <conditionalFormatting sqref="D9:V14">
    <cfRule type="cellIs" dxfId="0" priority="1" operator="notEqual">
      <formula>#REF!</formula>
    </cfRule>
  </conditionalFormatting>
  <pageMargins left="0.45" right="0.39" top="0.74803149606299213" bottom="0.74803149606299213" header="0.31496062992125984" footer="0.31496062992125984"/>
  <pageSetup paperSize="9" scale="4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67"/>
  <sheetViews>
    <sheetView zoomScale="70" zoomScaleNormal="70" workbookViewId="0">
      <pane xSplit="2" ySplit="10" topLeftCell="K59" activePane="bottomRight" state="frozen"/>
      <selection activeCell="R6" sqref="R7:R9"/>
      <selection pane="topRight" activeCell="R6" sqref="R7:R9"/>
      <selection pane="bottomLeft" activeCell="R6" sqref="R7:R9"/>
      <selection pane="bottomRight" activeCell="R6" sqref="R7:R9"/>
    </sheetView>
  </sheetViews>
  <sheetFormatPr defaultRowHeight="15.75"/>
  <cols>
    <col min="1" max="1" width="9.140625" style="272"/>
    <col min="2" max="2" width="53.85546875" style="272" customWidth="1"/>
    <col min="3" max="4" width="10.7109375" style="272" customWidth="1"/>
    <col min="5" max="5" width="9.140625" style="272"/>
    <col min="6" max="6" width="11.85546875" style="272" customWidth="1"/>
    <col min="7" max="20" width="9.140625" style="272"/>
    <col min="21" max="22" width="10" style="272" customWidth="1"/>
    <col min="23" max="28" width="9.140625" style="272"/>
    <col min="29" max="29" width="9.28515625" style="272" customWidth="1"/>
    <col min="30" max="16384" width="9.140625" style="272"/>
  </cols>
  <sheetData>
    <row r="1" spans="1:34">
      <c r="AG1" s="396"/>
      <c r="AH1" s="396"/>
    </row>
    <row r="2" spans="1:34">
      <c r="A2" s="273"/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273"/>
      <c r="AD2" s="273"/>
      <c r="AE2" s="273"/>
      <c r="AF2" s="273"/>
      <c r="AG2" s="397" t="s">
        <v>219</v>
      </c>
      <c r="AH2" s="397"/>
    </row>
    <row r="3" spans="1:34">
      <c r="A3" s="274"/>
      <c r="B3" s="275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3"/>
      <c r="Z3" s="273"/>
      <c r="AA3" s="273"/>
      <c r="AB3" s="273"/>
      <c r="AC3" s="273"/>
      <c r="AD3" s="273"/>
      <c r="AE3" s="273"/>
      <c r="AF3" s="273"/>
      <c r="AG3" s="273"/>
      <c r="AH3" s="273"/>
    </row>
    <row r="4" spans="1:34">
      <c r="A4" s="398" t="s">
        <v>273</v>
      </c>
      <c r="B4" s="398"/>
      <c r="C4" s="398"/>
      <c r="D4" s="398"/>
      <c r="E4" s="398"/>
      <c r="F4" s="398"/>
      <c r="G4" s="398"/>
      <c r="H4" s="398"/>
      <c r="I4" s="398"/>
      <c r="J4" s="398"/>
      <c r="K4" s="398"/>
      <c r="L4" s="398"/>
      <c r="M4" s="398"/>
      <c r="N4" s="398"/>
      <c r="O4" s="398"/>
      <c r="P4" s="398"/>
      <c r="Q4" s="398"/>
      <c r="R4" s="398"/>
      <c r="S4" s="398"/>
      <c r="T4" s="398"/>
      <c r="U4" s="398"/>
      <c r="V4" s="398"/>
      <c r="W4" s="398"/>
      <c r="X4" s="398"/>
      <c r="Y4" s="398"/>
      <c r="Z4" s="398"/>
      <c r="AA4" s="398"/>
      <c r="AB4" s="398"/>
      <c r="AC4" s="398"/>
      <c r="AD4" s="398"/>
      <c r="AE4" s="398"/>
      <c r="AF4" s="398"/>
      <c r="AG4" s="398"/>
      <c r="AH4" s="398"/>
    </row>
    <row r="5" spans="1:34" ht="30" customHeight="1">
      <c r="A5" s="399" t="s">
        <v>179</v>
      </c>
      <c r="B5" s="399" t="s">
        <v>220</v>
      </c>
      <c r="C5" s="400" t="s">
        <v>221</v>
      </c>
      <c r="D5" s="401"/>
      <c r="E5" s="401"/>
      <c r="F5" s="401"/>
      <c r="G5" s="401"/>
      <c r="H5" s="401"/>
      <c r="I5" s="401"/>
      <c r="J5" s="401"/>
      <c r="K5" s="401"/>
      <c r="L5" s="401"/>
      <c r="M5" s="401"/>
      <c r="N5" s="401"/>
      <c r="O5" s="401"/>
      <c r="P5" s="401"/>
      <c r="Q5" s="401"/>
      <c r="R5" s="401"/>
      <c r="S5" s="401"/>
      <c r="T5" s="401"/>
      <c r="U5" s="401"/>
      <c r="V5" s="401"/>
      <c r="W5" s="401"/>
      <c r="X5" s="401"/>
      <c r="Y5" s="401"/>
      <c r="Z5" s="401"/>
      <c r="AA5" s="401"/>
      <c r="AB5" s="401"/>
      <c r="AC5" s="401"/>
      <c r="AD5" s="401"/>
      <c r="AE5" s="401"/>
      <c r="AF5" s="402"/>
      <c r="AG5" s="400" t="s">
        <v>222</v>
      </c>
      <c r="AH5" s="402"/>
    </row>
    <row r="6" spans="1:34" ht="27.75" customHeight="1">
      <c r="A6" s="399"/>
      <c r="B6" s="399"/>
      <c r="C6" s="403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  <c r="T6" s="404"/>
      <c r="U6" s="404"/>
      <c r="V6" s="404"/>
      <c r="W6" s="404"/>
      <c r="X6" s="404"/>
      <c r="Y6" s="404"/>
      <c r="Z6" s="404"/>
      <c r="AA6" s="404"/>
      <c r="AB6" s="404"/>
      <c r="AC6" s="404"/>
      <c r="AD6" s="404"/>
      <c r="AE6" s="404"/>
      <c r="AF6" s="405"/>
      <c r="AG6" s="403"/>
      <c r="AH6" s="405"/>
    </row>
    <row r="7" spans="1:34" ht="39" customHeight="1">
      <c r="A7" s="399"/>
      <c r="B7" s="399"/>
      <c r="C7" s="406" t="s">
        <v>223</v>
      </c>
      <c r="D7" s="407"/>
      <c r="E7" s="407"/>
      <c r="F7" s="407"/>
      <c r="G7" s="407"/>
      <c r="H7" s="407"/>
      <c r="I7" s="407"/>
      <c r="J7" s="407"/>
      <c r="K7" s="407"/>
      <c r="L7" s="407"/>
      <c r="M7" s="407"/>
      <c r="N7" s="407"/>
      <c r="O7" s="407"/>
      <c r="P7" s="407"/>
      <c r="Q7" s="407"/>
      <c r="R7" s="407"/>
      <c r="S7" s="407"/>
      <c r="T7" s="407"/>
      <c r="U7" s="407"/>
      <c r="V7" s="407"/>
      <c r="W7" s="407"/>
      <c r="X7" s="407"/>
      <c r="Y7" s="407"/>
      <c r="Z7" s="407"/>
      <c r="AA7" s="407"/>
      <c r="AB7" s="407"/>
      <c r="AC7" s="407"/>
      <c r="AD7" s="408"/>
      <c r="AE7" s="406" t="s">
        <v>224</v>
      </c>
      <c r="AF7" s="408"/>
      <c r="AG7" s="406" t="s">
        <v>223</v>
      </c>
      <c r="AH7" s="408"/>
    </row>
    <row r="8" spans="1:34" ht="32.25" customHeight="1">
      <c r="A8" s="399"/>
      <c r="B8" s="399"/>
      <c r="C8" s="406" t="s">
        <v>225</v>
      </c>
      <c r="D8" s="407"/>
      <c r="E8" s="407"/>
      <c r="F8" s="407"/>
      <c r="G8" s="407"/>
      <c r="H8" s="407"/>
      <c r="I8" s="407"/>
      <c r="J8" s="407"/>
      <c r="K8" s="407"/>
      <c r="L8" s="408"/>
      <c r="M8" s="406" t="s">
        <v>226</v>
      </c>
      <c r="N8" s="407"/>
      <c r="O8" s="407"/>
      <c r="P8" s="407"/>
      <c r="Q8" s="407"/>
      <c r="R8" s="407"/>
      <c r="S8" s="407"/>
      <c r="T8" s="407"/>
      <c r="U8" s="407"/>
      <c r="V8" s="407"/>
      <c r="W8" s="407"/>
      <c r="X8" s="407"/>
      <c r="Y8" s="407"/>
      <c r="Z8" s="407"/>
      <c r="AA8" s="407"/>
      <c r="AB8" s="407"/>
      <c r="AC8" s="407"/>
      <c r="AD8" s="408"/>
      <c r="AE8" s="313"/>
      <c r="AF8" s="314"/>
      <c r="AG8" s="311"/>
      <c r="AH8" s="312"/>
    </row>
    <row r="9" spans="1:34" ht="78" customHeight="1">
      <c r="A9" s="399"/>
      <c r="B9" s="399"/>
      <c r="C9" s="406" t="s">
        <v>227</v>
      </c>
      <c r="D9" s="407"/>
      <c r="E9" s="408"/>
      <c r="F9" s="406" t="s">
        <v>228</v>
      </c>
      <c r="G9" s="408"/>
      <c r="H9" s="409" t="s">
        <v>229</v>
      </c>
      <c r="I9" s="409" t="s">
        <v>230</v>
      </c>
      <c r="J9" s="409" t="s">
        <v>317</v>
      </c>
      <c r="K9" s="409" t="s">
        <v>231</v>
      </c>
      <c r="L9" s="409" t="s">
        <v>274</v>
      </c>
      <c r="M9" s="409" t="s">
        <v>276</v>
      </c>
      <c r="N9" s="411" t="s">
        <v>232</v>
      </c>
      <c r="O9" s="409" t="s">
        <v>233</v>
      </c>
      <c r="P9" s="411" t="s">
        <v>234</v>
      </c>
      <c r="Q9" s="409" t="s">
        <v>235</v>
      </c>
      <c r="R9" s="409" t="s">
        <v>236</v>
      </c>
      <c r="S9" s="409" t="s">
        <v>285</v>
      </c>
      <c r="T9" s="409" t="s">
        <v>284</v>
      </c>
      <c r="U9" s="406" t="s">
        <v>237</v>
      </c>
      <c r="V9" s="408"/>
      <c r="W9" s="409" t="s">
        <v>238</v>
      </c>
      <c r="X9" s="409" t="s">
        <v>239</v>
      </c>
      <c r="Y9" s="409" t="s">
        <v>240</v>
      </c>
      <c r="Z9" s="409" t="s">
        <v>318</v>
      </c>
      <c r="AA9" s="399" t="s">
        <v>275</v>
      </c>
      <c r="AB9" s="399"/>
      <c r="AC9" s="399"/>
      <c r="AD9" s="409" t="s">
        <v>241</v>
      </c>
      <c r="AE9" s="411" t="s">
        <v>319</v>
      </c>
      <c r="AF9" s="411" t="s">
        <v>320</v>
      </c>
      <c r="AG9" s="409" t="s">
        <v>242</v>
      </c>
      <c r="AH9" s="409" t="s">
        <v>243</v>
      </c>
    </row>
    <row r="10" spans="1:34" ht="145.5" customHeight="1">
      <c r="A10" s="399"/>
      <c r="B10" s="399"/>
      <c r="C10" s="316" t="s">
        <v>244</v>
      </c>
      <c r="D10" s="316" t="s">
        <v>321</v>
      </c>
      <c r="E10" s="316" t="s">
        <v>327</v>
      </c>
      <c r="F10" s="316" t="s">
        <v>244</v>
      </c>
      <c r="G10" s="316" t="s">
        <v>245</v>
      </c>
      <c r="H10" s="410"/>
      <c r="I10" s="410"/>
      <c r="J10" s="410"/>
      <c r="K10" s="410"/>
      <c r="L10" s="410"/>
      <c r="M10" s="410"/>
      <c r="N10" s="411"/>
      <c r="O10" s="410"/>
      <c r="P10" s="411"/>
      <c r="Q10" s="410"/>
      <c r="R10" s="410"/>
      <c r="S10" s="410"/>
      <c r="T10" s="410"/>
      <c r="U10" s="315" t="s">
        <v>246</v>
      </c>
      <c r="V10" s="315" t="s">
        <v>247</v>
      </c>
      <c r="W10" s="410"/>
      <c r="X10" s="410"/>
      <c r="Y10" s="410"/>
      <c r="Z10" s="410"/>
      <c r="AA10" s="315" t="s">
        <v>322</v>
      </c>
      <c r="AB10" s="315" t="s">
        <v>323</v>
      </c>
      <c r="AC10" s="315" t="s">
        <v>313</v>
      </c>
      <c r="AD10" s="410"/>
      <c r="AE10" s="411"/>
      <c r="AF10" s="411"/>
      <c r="AG10" s="410"/>
      <c r="AH10" s="410"/>
    </row>
    <row r="11" spans="1:34" ht="47.25">
      <c r="A11" s="310">
        <v>1</v>
      </c>
      <c r="B11" s="276" t="s">
        <v>99</v>
      </c>
      <c r="C11" s="277"/>
      <c r="D11" s="277"/>
      <c r="E11" s="277"/>
      <c r="F11" s="277"/>
      <c r="G11" s="277"/>
      <c r="H11" s="278">
        <v>250</v>
      </c>
      <c r="I11" s="279"/>
      <c r="J11" s="278"/>
      <c r="K11" s="278"/>
      <c r="L11" s="279"/>
      <c r="M11" s="277"/>
      <c r="N11" s="277"/>
      <c r="O11" s="279"/>
      <c r="P11" s="277"/>
      <c r="Q11" s="279"/>
      <c r="R11" s="278"/>
      <c r="S11" s="278"/>
      <c r="T11" s="279"/>
      <c r="U11" s="279"/>
      <c r="V11" s="279"/>
      <c r="W11" s="279"/>
      <c r="X11" s="279"/>
      <c r="Y11" s="279"/>
      <c r="Z11" s="279"/>
      <c r="AA11" s="279"/>
      <c r="AB11" s="279"/>
      <c r="AC11" s="280"/>
      <c r="AD11" s="279"/>
      <c r="AE11" s="277"/>
      <c r="AF11" s="277"/>
      <c r="AG11" s="279"/>
      <c r="AH11" s="279"/>
    </row>
    <row r="12" spans="1:34" ht="31.5" customHeight="1">
      <c r="A12" s="310">
        <v>2</v>
      </c>
      <c r="B12" s="276" t="s">
        <v>7</v>
      </c>
      <c r="C12" s="277"/>
      <c r="D12" s="277"/>
      <c r="E12" s="277"/>
      <c r="F12" s="277"/>
      <c r="G12" s="277"/>
      <c r="H12" s="278">
        <v>2439</v>
      </c>
      <c r="I12" s="278">
        <v>982</v>
      </c>
      <c r="J12" s="281">
        <v>479</v>
      </c>
      <c r="K12" s="282"/>
      <c r="L12" s="279"/>
      <c r="M12" s="277"/>
      <c r="N12" s="277"/>
      <c r="O12" s="279"/>
      <c r="P12" s="277"/>
      <c r="Q12" s="279"/>
      <c r="R12" s="278"/>
      <c r="S12" s="278"/>
      <c r="T12" s="279"/>
      <c r="U12" s="279"/>
      <c r="V12" s="279"/>
      <c r="W12" s="279"/>
      <c r="X12" s="279"/>
      <c r="Y12" s="279"/>
      <c r="Z12" s="279"/>
      <c r="AA12" s="279"/>
      <c r="AB12" s="279"/>
      <c r="AC12" s="280"/>
      <c r="AD12" s="279"/>
      <c r="AE12" s="277"/>
      <c r="AF12" s="277"/>
      <c r="AG12" s="279"/>
      <c r="AH12" s="279"/>
    </row>
    <row r="13" spans="1:34" ht="47.25">
      <c r="A13" s="310">
        <v>3</v>
      </c>
      <c r="B13" s="276" t="s">
        <v>23</v>
      </c>
      <c r="C13" s="277"/>
      <c r="D13" s="277"/>
      <c r="E13" s="277"/>
      <c r="F13" s="277"/>
      <c r="G13" s="277"/>
      <c r="H13" s="278">
        <v>300</v>
      </c>
      <c r="I13" s="278">
        <v>500</v>
      </c>
      <c r="J13" s="281"/>
      <c r="K13" s="282"/>
      <c r="L13" s="279"/>
      <c r="M13" s="277"/>
      <c r="N13" s="277"/>
      <c r="O13" s="279"/>
      <c r="P13" s="277"/>
      <c r="Q13" s="279"/>
      <c r="R13" s="278"/>
      <c r="S13" s="278"/>
      <c r="T13" s="279"/>
      <c r="U13" s="279"/>
      <c r="V13" s="279"/>
      <c r="W13" s="279"/>
      <c r="X13" s="279"/>
      <c r="Y13" s="279"/>
      <c r="Z13" s="279"/>
      <c r="AA13" s="279"/>
      <c r="AB13" s="279"/>
      <c r="AC13" s="280"/>
      <c r="AD13" s="279"/>
      <c r="AE13" s="277"/>
      <c r="AF13" s="277"/>
      <c r="AG13" s="279"/>
      <c r="AH13" s="279"/>
    </row>
    <row r="14" spans="1:34" ht="31.5" customHeight="1">
      <c r="A14" s="310">
        <v>4</v>
      </c>
      <c r="B14" s="276" t="s">
        <v>24</v>
      </c>
      <c r="C14" s="277"/>
      <c r="D14" s="277"/>
      <c r="E14" s="277"/>
      <c r="F14" s="277"/>
      <c r="G14" s="277"/>
      <c r="H14" s="278">
        <v>600</v>
      </c>
      <c r="I14" s="278"/>
      <c r="J14" s="281"/>
      <c r="K14" s="282"/>
      <c r="L14" s="279"/>
      <c r="M14" s="277"/>
      <c r="N14" s="277"/>
      <c r="O14" s="279"/>
      <c r="P14" s="277"/>
      <c r="Q14" s="279"/>
      <c r="R14" s="278"/>
      <c r="S14" s="278"/>
      <c r="T14" s="279"/>
      <c r="U14" s="279"/>
      <c r="V14" s="279"/>
      <c r="W14" s="279"/>
      <c r="X14" s="279"/>
      <c r="Y14" s="279"/>
      <c r="Z14" s="279"/>
      <c r="AA14" s="279"/>
      <c r="AB14" s="279"/>
      <c r="AC14" s="280"/>
      <c r="AD14" s="279"/>
      <c r="AE14" s="277"/>
      <c r="AF14" s="277"/>
      <c r="AG14" s="279"/>
      <c r="AH14" s="279"/>
    </row>
    <row r="15" spans="1:34" ht="32.25" customHeight="1">
      <c r="A15" s="310">
        <v>5</v>
      </c>
      <c r="B15" s="283" t="s">
        <v>248</v>
      </c>
      <c r="C15" s="284">
        <v>1420</v>
      </c>
      <c r="D15" s="284">
        <v>6</v>
      </c>
      <c r="E15" s="284"/>
      <c r="F15" s="284"/>
      <c r="G15" s="284"/>
      <c r="H15" s="284">
        <v>12000</v>
      </c>
      <c r="I15" s="284">
        <v>5500</v>
      </c>
      <c r="J15" s="281">
        <v>1150</v>
      </c>
      <c r="K15" s="281"/>
      <c r="L15" s="284"/>
      <c r="M15" s="284">
        <v>7261</v>
      </c>
      <c r="N15" s="284"/>
      <c r="O15" s="284"/>
      <c r="P15" s="284"/>
      <c r="Q15" s="284"/>
      <c r="R15" s="284"/>
      <c r="S15" s="278"/>
      <c r="T15" s="278">
        <v>662</v>
      </c>
      <c r="U15" s="284"/>
      <c r="V15" s="284"/>
      <c r="W15" s="284"/>
      <c r="X15" s="284"/>
      <c r="Y15" s="284"/>
      <c r="Z15" s="284"/>
      <c r="AA15" s="284"/>
      <c r="AB15" s="284"/>
      <c r="AC15" s="280"/>
      <c r="AD15" s="284"/>
      <c r="AE15" s="284"/>
      <c r="AF15" s="284"/>
      <c r="AG15" s="284"/>
      <c r="AH15" s="284"/>
    </row>
    <row r="16" spans="1:34" ht="31.5" customHeight="1">
      <c r="A16" s="310">
        <v>6</v>
      </c>
      <c r="B16" s="276" t="s">
        <v>93</v>
      </c>
      <c r="C16" s="277"/>
      <c r="D16" s="277"/>
      <c r="E16" s="277"/>
      <c r="F16" s="277"/>
      <c r="G16" s="277"/>
      <c r="H16" s="278">
        <v>1000</v>
      </c>
      <c r="I16" s="278">
        <v>500</v>
      </c>
      <c r="J16" s="281"/>
      <c r="K16" s="282"/>
      <c r="L16" s="279"/>
      <c r="M16" s="277"/>
      <c r="N16" s="277"/>
      <c r="O16" s="279"/>
      <c r="P16" s="277"/>
      <c r="Q16" s="279"/>
      <c r="R16" s="278"/>
      <c r="S16" s="278"/>
      <c r="T16" s="278"/>
      <c r="U16" s="279"/>
      <c r="V16" s="279"/>
      <c r="W16" s="279"/>
      <c r="X16" s="279"/>
      <c r="Y16" s="279"/>
      <c r="Z16" s="279"/>
      <c r="AA16" s="279"/>
      <c r="AB16" s="279"/>
      <c r="AC16" s="280"/>
      <c r="AD16" s="279"/>
      <c r="AE16" s="277"/>
      <c r="AF16" s="277"/>
      <c r="AG16" s="279"/>
      <c r="AH16" s="279"/>
    </row>
    <row r="17" spans="1:34" ht="31.5">
      <c r="A17" s="310">
        <v>7</v>
      </c>
      <c r="B17" s="276" t="s">
        <v>19</v>
      </c>
      <c r="C17" s="277"/>
      <c r="D17" s="277"/>
      <c r="E17" s="277"/>
      <c r="F17" s="277"/>
      <c r="G17" s="277"/>
      <c r="H17" s="278">
        <v>4833</v>
      </c>
      <c r="I17" s="278">
        <v>1473</v>
      </c>
      <c r="J17" s="281"/>
      <c r="K17" s="282"/>
      <c r="L17" s="279"/>
      <c r="M17" s="277"/>
      <c r="N17" s="277"/>
      <c r="O17" s="279"/>
      <c r="P17" s="277"/>
      <c r="Q17" s="279"/>
      <c r="R17" s="278"/>
      <c r="S17" s="278"/>
      <c r="T17" s="279"/>
      <c r="U17" s="279"/>
      <c r="V17" s="279"/>
      <c r="W17" s="279"/>
      <c r="X17" s="279"/>
      <c r="Y17" s="279"/>
      <c r="Z17" s="279"/>
      <c r="AA17" s="279"/>
      <c r="AB17" s="279"/>
      <c r="AC17" s="280"/>
      <c r="AD17" s="279"/>
      <c r="AE17" s="277"/>
      <c r="AF17" s="277"/>
      <c r="AG17" s="279"/>
      <c r="AH17" s="279"/>
    </row>
    <row r="18" spans="1:34" ht="31.5" customHeight="1">
      <c r="A18" s="310">
        <v>8</v>
      </c>
      <c r="B18" s="276" t="s">
        <v>26</v>
      </c>
      <c r="C18" s="277"/>
      <c r="D18" s="277"/>
      <c r="E18" s="277"/>
      <c r="F18" s="277"/>
      <c r="G18" s="277"/>
      <c r="H18" s="278">
        <v>1933</v>
      </c>
      <c r="I18" s="278">
        <v>524</v>
      </c>
      <c r="J18" s="281"/>
      <c r="K18" s="282"/>
      <c r="L18" s="279"/>
      <c r="M18" s="277"/>
      <c r="N18" s="277"/>
      <c r="O18" s="279"/>
      <c r="P18" s="277"/>
      <c r="Q18" s="279"/>
      <c r="R18" s="278"/>
      <c r="S18" s="278"/>
      <c r="T18" s="279"/>
      <c r="U18" s="279"/>
      <c r="V18" s="279"/>
      <c r="W18" s="279"/>
      <c r="X18" s="279"/>
      <c r="Y18" s="279"/>
      <c r="Z18" s="279"/>
      <c r="AA18" s="279"/>
      <c r="AB18" s="279"/>
      <c r="AC18" s="280"/>
      <c r="AD18" s="279"/>
      <c r="AE18" s="277"/>
      <c r="AF18" s="277"/>
      <c r="AG18" s="279"/>
      <c r="AH18" s="279"/>
    </row>
    <row r="19" spans="1:34" ht="47.25">
      <c r="A19" s="310">
        <v>9</v>
      </c>
      <c r="B19" s="276" t="s">
        <v>124</v>
      </c>
      <c r="C19" s="277"/>
      <c r="D19" s="277"/>
      <c r="E19" s="277"/>
      <c r="F19" s="277"/>
      <c r="G19" s="277"/>
      <c r="H19" s="278">
        <v>614</v>
      </c>
      <c r="I19" s="278">
        <v>228</v>
      </c>
      <c r="J19" s="281"/>
      <c r="K19" s="282"/>
      <c r="L19" s="279"/>
      <c r="M19" s="277"/>
      <c r="N19" s="277"/>
      <c r="O19" s="279"/>
      <c r="P19" s="277"/>
      <c r="Q19" s="279"/>
      <c r="R19" s="278"/>
      <c r="S19" s="278"/>
      <c r="T19" s="279"/>
      <c r="U19" s="279"/>
      <c r="V19" s="279"/>
      <c r="W19" s="279"/>
      <c r="X19" s="279"/>
      <c r="Y19" s="279"/>
      <c r="Z19" s="279"/>
      <c r="AA19" s="279"/>
      <c r="AB19" s="279"/>
      <c r="AC19" s="280"/>
      <c r="AD19" s="279"/>
      <c r="AE19" s="277"/>
      <c r="AF19" s="277"/>
      <c r="AG19" s="279"/>
      <c r="AH19" s="279"/>
    </row>
    <row r="20" spans="1:34" ht="31.5" customHeight="1">
      <c r="A20" s="310">
        <v>10</v>
      </c>
      <c r="B20" s="276" t="s">
        <v>27</v>
      </c>
      <c r="C20" s="277"/>
      <c r="D20" s="277"/>
      <c r="E20" s="277"/>
      <c r="F20" s="277"/>
      <c r="G20" s="277"/>
      <c r="H20" s="278">
        <v>1147</v>
      </c>
      <c r="I20" s="278">
        <v>565</v>
      </c>
      <c r="J20" s="281"/>
      <c r="K20" s="282"/>
      <c r="L20" s="279"/>
      <c r="M20" s="277"/>
      <c r="N20" s="277"/>
      <c r="O20" s="279"/>
      <c r="P20" s="277"/>
      <c r="Q20" s="279"/>
      <c r="R20" s="278"/>
      <c r="S20" s="278"/>
      <c r="T20" s="279"/>
      <c r="U20" s="279"/>
      <c r="V20" s="279"/>
      <c r="W20" s="279"/>
      <c r="X20" s="279"/>
      <c r="Y20" s="279"/>
      <c r="Z20" s="279"/>
      <c r="AA20" s="279"/>
      <c r="AB20" s="279"/>
      <c r="AC20" s="280"/>
      <c r="AD20" s="279"/>
      <c r="AE20" s="277"/>
      <c r="AF20" s="277"/>
      <c r="AG20" s="279"/>
      <c r="AH20" s="279"/>
    </row>
    <row r="21" spans="1:34" ht="31.5" customHeight="1">
      <c r="A21" s="310">
        <v>11</v>
      </c>
      <c r="B21" s="276" t="s">
        <v>29</v>
      </c>
      <c r="C21" s="277"/>
      <c r="D21" s="277"/>
      <c r="E21" s="277"/>
      <c r="F21" s="277"/>
      <c r="G21" s="277"/>
      <c r="H21" s="278">
        <v>1233</v>
      </c>
      <c r="I21" s="278">
        <v>717</v>
      </c>
      <c r="J21" s="281"/>
      <c r="K21" s="282"/>
      <c r="L21" s="279"/>
      <c r="M21" s="277"/>
      <c r="N21" s="277"/>
      <c r="O21" s="279"/>
      <c r="P21" s="277"/>
      <c r="Q21" s="279"/>
      <c r="R21" s="278"/>
      <c r="S21" s="278"/>
      <c r="T21" s="279"/>
      <c r="U21" s="279"/>
      <c r="V21" s="279"/>
      <c r="W21" s="279"/>
      <c r="X21" s="279"/>
      <c r="Y21" s="279"/>
      <c r="Z21" s="279"/>
      <c r="AA21" s="279"/>
      <c r="AB21" s="279"/>
      <c r="AC21" s="280"/>
      <c r="AD21" s="279"/>
      <c r="AE21" s="277"/>
      <c r="AF21" s="277"/>
      <c r="AG21" s="279"/>
      <c r="AH21" s="279"/>
    </row>
    <row r="22" spans="1:34" ht="31.5" customHeight="1">
      <c r="A22" s="310">
        <v>12</v>
      </c>
      <c r="B22" s="276" t="s">
        <v>30</v>
      </c>
      <c r="C22" s="277"/>
      <c r="D22" s="277"/>
      <c r="E22" s="277"/>
      <c r="F22" s="277"/>
      <c r="G22" s="277"/>
      <c r="H22" s="278">
        <v>650</v>
      </c>
      <c r="I22" s="278">
        <v>590</v>
      </c>
      <c r="J22" s="281"/>
      <c r="K22" s="282"/>
      <c r="L22" s="279"/>
      <c r="M22" s="277"/>
      <c r="N22" s="277"/>
      <c r="O22" s="279"/>
      <c r="P22" s="277"/>
      <c r="Q22" s="279"/>
      <c r="R22" s="278"/>
      <c r="S22" s="278"/>
      <c r="T22" s="279"/>
      <c r="U22" s="279"/>
      <c r="V22" s="279"/>
      <c r="W22" s="279"/>
      <c r="X22" s="279"/>
      <c r="Y22" s="279"/>
      <c r="Z22" s="279"/>
      <c r="AA22" s="279"/>
      <c r="AB22" s="279"/>
      <c r="AC22" s="280"/>
      <c r="AD22" s="279"/>
      <c r="AE22" s="277"/>
      <c r="AF22" s="277"/>
      <c r="AG22" s="279"/>
      <c r="AH22" s="279"/>
    </row>
    <row r="23" spans="1:34" ht="31.5" customHeight="1">
      <c r="A23" s="310">
        <v>13</v>
      </c>
      <c r="B23" s="276" t="s">
        <v>31</v>
      </c>
      <c r="C23" s="277"/>
      <c r="D23" s="277"/>
      <c r="E23" s="277"/>
      <c r="F23" s="277"/>
      <c r="G23" s="277"/>
      <c r="H23" s="278">
        <v>3845</v>
      </c>
      <c r="I23" s="278">
        <v>1388</v>
      </c>
      <c r="J23" s="281"/>
      <c r="K23" s="282"/>
      <c r="L23" s="279"/>
      <c r="M23" s="277"/>
      <c r="N23" s="277"/>
      <c r="O23" s="279"/>
      <c r="P23" s="277"/>
      <c r="Q23" s="279"/>
      <c r="R23" s="278"/>
      <c r="S23" s="278"/>
      <c r="T23" s="279"/>
      <c r="U23" s="279"/>
      <c r="V23" s="279"/>
      <c r="W23" s="279"/>
      <c r="X23" s="279"/>
      <c r="Y23" s="279"/>
      <c r="Z23" s="279"/>
      <c r="AA23" s="279"/>
      <c r="AB23" s="279"/>
      <c r="AC23" s="280"/>
      <c r="AD23" s="279"/>
      <c r="AE23" s="277"/>
      <c r="AF23" s="277"/>
      <c r="AG23" s="279"/>
      <c r="AH23" s="279"/>
    </row>
    <row r="24" spans="1:34" ht="47.25">
      <c r="A24" s="310">
        <v>14</v>
      </c>
      <c r="B24" s="276" t="s">
        <v>20</v>
      </c>
      <c r="C24" s="284">
        <v>1268</v>
      </c>
      <c r="D24" s="284">
        <v>360</v>
      </c>
      <c r="E24" s="285"/>
      <c r="F24" s="277"/>
      <c r="G24" s="277"/>
      <c r="H24" s="278">
        <v>3372</v>
      </c>
      <c r="I24" s="278">
        <v>1438</v>
      </c>
      <c r="J24" s="281">
        <v>474</v>
      </c>
      <c r="K24" s="282"/>
      <c r="L24" s="279"/>
      <c r="M24" s="284">
        <v>2239</v>
      </c>
      <c r="N24" s="277"/>
      <c r="O24" s="279"/>
      <c r="P24" s="277"/>
      <c r="Q24" s="279"/>
      <c r="R24" s="278"/>
      <c r="S24" s="278"/>
      <c r="T24" s="279"/>
      <c r="U24" s="279"/>
      <c r="V24" s="279"/>
      <c r="W24" s="279"/>
      <c r="X24" s="279"/>
      <c r="Y24" s="279"/>
      <c r="Z24" s="279"/>
      <c r="AA24" s="279"/>
      <c r="AB24" s="279"/>
      <c r="AC24" s="280"/>
      <c r="AD24" s="279"/>
      <c r="AE24" s="277"/>
      <c r="AF24" s="277"/>
      <c r="AG24" s="279"/>
      <c r="AH24" s="279"/>
    </row>
    <row r="25" spans="1:34" ht="31.5" customHeight="1">
      <c r="A25" s="310">
        <v>15</v>
      </c>
      <c r="B25" s="276" t="s">
        <v>21</v>
      </c>
      <c r="C25" s="277"/>
      <c r="D25" s="277"/>
      <c r="E25" s="277"/>
      <c r="F25" s="277"/>
      <c r="G25" s="277"/>
      <c r="H25" s="278">
        <v>2225</v>
      </c>
      <c r="I25" s="278">
        <v>1020</v>
      </c>
      <c r="J25" s="281"/>
      <c r="K25" s="282"/>
      <c r="L25" s="279"/>
      <c r="M25" s="277"/>
      <c r="N25" s="277"/>
      <c r="O25" s="279"/>
      <c r="P25" s="277"/>
      <c r="Q25" s="279"/>
      <c r="R25" s="278"/>
      <c r="S25" s="278"/>
      <c r="T25" s="279"/>
      <c r="U25" s="279"/>
      <c r="V25" s="279"/>
      <c r="W25" s="279"/>
      <c r="X25" s="279"/>
      <c r="Y25" s="279"/>
      <c r="Z25" s="279"/>
      <c r="AA25" s="279"/>
      <c r="AB25" s="279"/>
      <c r="AC25" s="280"/>
      <c r="AD25" s="279"/>
      <c r="AE25" s="277"/>
      <c r="AF25" s="277"/>
      <c r="AG25" s="279"/>
      <c r="AH25" s="279"/>
    </row>
    <row r="26" spans="1:34" ht="31.5" customHeight="1">
      <c r="A26" s="310">
        <v>16</v>
      </c>
      <c r="B26" s="276" t="s">
        <v>22</v>
      </c>
      <c r="C26" s="286"/>
      <c r="D26" s="286"/>
      <c r="E26" s="277"/>
      <c r="F26" s="277"/>
      <c r="G26" s="277"/>
      <c r="H26" s="278">
        <v>7000</v>
      </c>
      <c r="I26" s="278">
        <v>3215</v>
      </c>
      <c r="J26" s="281">
        <v>462</v>
      </c>
      <c r="K26" s="282"/>
      <c r="L26" s="279"/>
      <c r="M26" s="285"/>
      <c r="N26" s="277"/>
      <c r="O26" s="279"/>
      <c r="P26" s="277"/>
      <c r="Q26" s="279"/>
      <c r="R26" s="278"/>
      <c r="S26" s="278"/>
      <c r="T26" s="279"/>
      <c r="U26" s="279"/>
      <c r="V26" s="279"/>
      <c r="W26" s="279"/>
      <c r="X26" s="279"/>
      <c r="Y26" s="279"/>
      <c r="Z26" s="279"/>
      <c r="AA26" s="279"/>
      <c r="AB26" s="279"/>
      <c r="AC26" s="280"/>
      <c r="AD26" s="279"/>
      <c r="AE26" s="277"/>
      <c r="AF26" s="277"/>
      <c r="AG26" s="279"/>
      <c r="AH26" s="279"/>
    </row>
    <row r="27" spans="1:34" ht="31.5" customHeight="1">
      <c r="A27" s="310">
        <v>17</v>
      </c>
      <c r="B27" s="276" t="s">
        <v>32</v>
      </c>
      <c r="C27" s="277"/>
      <c r="D27" s="277"/>
      <c r="E27" s="277"/>
      <c r="F27" s="277"/>
      <c r="G27" s="277"/>
      <c r="H27" s="278">
        <v>0</v>
      </c>
      <c r="I27" s="278">
        <v>680</v>
      </c>
      <c r="J27" s="278"/>
      <c r="K27" s="278"/>
      <c r="L27" s="279"/>
      <c r="M27" s="277"/>
      <c r="N27" s="277"/>
      <c r="O27" s="279"/>
      <c r="P27" s="277"/>
      <c r="Q27" s="279"/>
      <c r="R27" s="278"/>
      <c r="S27" s="278"/>
      <c r="T27" s="279"/>
      <c r="U27" s="279"/>
      <c r="V27" s="279"/>
      <c r="W27" s="279"/>
      <c r="X27" s="279"/>
      <c r="Y27" s="279"/>
      <c r="Z27" s="279"/>
      <c r="AA27" s="279"/>
      <c r="AB27" s="279"/>
      <c r="AC27" s="280"/>
      <c r="AD27" s="279"/>
      <c r="AE27" s="277"/>
      <c r="AF27" s="277"/>
      <c r="AG27" s="279"/>
      <c r="AH27" s="279"/>
    </row>
    <row r="28" spans="1:34" ht="31.5" customHeight="1">
      <c r="A28" s="310">
        <v>18</v>
      </c>
      <c r="B28" s="276" t="s">
        <v>8</v>
      </c>
      <c r="C28" s="284">
        <v>850</v>
      </c>
      <c r="D28" s="284">
        <v>15</v>
      </c>
      <c r="E28" s="285">
        <v>75</v>
      </c>
      <c r="F28" s="277"/>
      <c r="G28" s="277"/>
      <c r="H28" s="278">
        <v>4156</v>
      </c>
      <c r="I28" s="278">
        <v>2514</v>
      </c>
      <c r="J28" s="278"/>
      <c r="K28" s="278"/>
      <c r="L28" s="278">
        <v>127000</v>
      </c>
      <c r="M28" s="284">
        <v>19100</v>
      </c>
      <c r="N28" s="277"/>
      <c r="O28" s="279"/>
      <c r="P28" s="277"/>
      <c r="Q28" s="279"/>
      <c r="R28" s="278"/>
      <c r="S28" s="278"/>
      <c r="T28" s="279"/>
      <c r="U28" s="279"/>
      <c r="V28" s="279"/>
      <c r="W28" s="279"/>
      <c r="X28" s="279"/>
      <c r="Y28" s="279"/>
      <c r="Z28" s="279"/>
      <c r="AA28" s="279"/>
      <c r="AB28" s="279"/>
      <c r="AC28" s="280"/>
      <c r="AD28" s="279"/>
      <c r="AE28" s="277"/>
      <c r="AF28" s="277"/>
      <c r="AG28" s="279"/>
      <c r="AH28" s="279"/>
    </row>
    <row r="29" spans="1:34" ht="47.25">
      <c r="A29" s="310">
        <v>19</v>
      </c>
      <c r="B29" s="276" t="s">
        <v>50</v>
      </c>
      <c r="C29" s="277"/>
      <c r="D29" s="277"/>
      <c r="E29" s="277"/>
      <c r="F29" s="277"/>
      <c r="G29" s="277"/>
      <c r="H29" s="278">
        <v>4418</v>
      </c>
      <c r="I29" s="278">
        <v>2374</v>
      </c>
      <c r="J29" s="278">
        <v>85</v>
      </c>
      <c r="K29" s="278"/>
      <c r="L29" s="279"/>
      <c r="M29" s="277"/>
      <c r="N29" s="277"/>
      <c r="O29" s="279"/>
      <c r="P29" s="277"/>
      <c r="Q29" s="279"/>
      <c r="R29" s="278"/>
      <c r="S29" s="278"/>
      <c r="T29" s="279"/>
      <c r="U29" s="279"/>
      <c r="V29" s="279"/>
      <c r="W29" s="279"/>
      <c r="X29" s="279"/>
      <c r="Y29" s="279"/>
      <c r="Z29" s="279"/>
      <c r="AA29" s="287">
        <v>325</v>
      </c>
      <c r="AB29" s="287">
        <v>329</v>
      </c>
      <c r="AC29" s="287">
        <v>654</v>
      </c>
      <c r="AD29" s="279"/>
      <c r="AE29" s="277"/>
      <c r="AF29" s="277"/>
      <c r="AG29" s="279"/>
      <c r="AH29" s="279"/>
    </row>
    <row r="30" spans="1:34" ht="31.5" customHeight="1">
      <c r="A30" s="310">
        <v>20</v>
      </c>
      <c r="B30" s="276" t="s">
        <v>61</v>
      </c>
      <c r="C30" s="277"/>
      <c r="D30" s="277"/>
      <c r="E30" s="277"/>
      <c r="F30" s="277"/>
      <c r="G30" s="277"/>
      <c r="H30" s="278">
        <v>7280</v>
      </c>
      <c r="I30" s="278">
        <v>0</v>
      </c>
      <c r="J30" s="278"/>
      <c r="K30" s="278"/>
      <c r="L30" s="279"/>
      <c r="M30" s="277"/>
      <c r="N30" s="277"/>
      <c r="O30" s="279"/>
      <c r="P30" s="277"/>
      <c r="Q30" s="279"/>
      <c r="R30" s="278"/>
      <c r="S30" s="278"/>
      <c r="T30" s="279"/>
      <c r="U30" s="279"/>
      <c r="V30" s="279"/>
      <c r="W30" s="279"/>
      <c r="X30" s="279"/>
      <c r="Y30" s="279"/>
      <c r="Z30" s="279"/>
      <c r="AA30" s="279"/>
      <c r="AB30" s="279"/>
      <c r="AC30" s="280"/>
      <c r="AD30" s="279"/>
      <c r="AE30" s="277"/>
      <c r="AF30" s="277"/>
      <c r="AG30" s="279"/>
      <c r="AH30" s="279"/>
    </row>
    <row r="31" spans="1:34" ht="31.5" customHeight="1">
      <c r="A31" s="310">
        <v>21</v>
      </c>
      <c r="B31" s="283" t="s">
        <v>249</v>
      </c>
      <c r="C31" s="284"/>
      <c r="D31" s="284"/>
      <c r="E31" s="284"/>
      <c r="F31" s="284"/>
      <c r="G31" s="284"/>
      <c r="H31" s="284">
        <v>6042</v>
      </c>
      <c r="I31" s="284">
        <v>3060</v>
      </c>
      <c r="J31" s="284">
        <v>1340</v>
      </c>
      <c r="K31" s="284"/>
      <c r="L31" s="284"/>
      <c r="M31" s="284"/>
      <c r="N31" s="284"/>
      <c r="O31" s="284"/>
      <c r="P31" s="284">
        <v>700</v>
      </c>
      <c r="Q31" s="284"/>
      <c r="R31" s="284"/>
      <c r="S31" s="284"/>
      <c r="T31" s="284"/>
      <c r="U31" s="284"/>
      <c r="V31" s="284"/>
      <c r="W31" s="284"/>
      <c r="X31" s="284"/>
      <c r="Y31" s="284"/>
      <c r="Z31" s="284"/>
      <c r="AA31" s="284"/>
      <c r="AB31" s="284"/>
      <c r="AC31" s="280"/>
      <c r="AD31" s="284"/>
      <c r="AE31" s="284"/>
      <c r="AF31" s="284"/>
      <c r="AG31" s="284"/>
      <c r="AH31" s="284"/>
    </row>
    <row r="32" spans="1:34" ht="31.5" customHeight="1">
      <c r="A32" s="310">
        <v>22</v>
      </c>
      <c r="B32" s="283" t="s">
        <v>250</v>
      </c>
      <c r="C32" s="284"/>
      <c r="D32" s="284"/>
      <c r="E32" s="284"/>
      <c r="F32" s="284"/>
      <c r="G32" s="284"/>
      <c r="H32" s="284">
        <v>8610</v>
      </c>
      <c r="I32" s="284">
        <v>2512</v>
      </c>
      <c r="J32" s="284">
        <v>1969</v>
      </c>
      <c r="K32" s="284"/>
      <c r="L32" s="284"/>
      <c r="M32" s="284"/>
      <c r="N32" s="284"/>
      <c r="O32" s="284"/>
      <c r="P32" s="284"/>
      <c r="Q32" s="284"/>
      <c r="R32" s="284"/>
      <c r="S32" s="284"/>
      <c r="T32" s="284"/>
      <c r="U32" s="284"/>
      <c r="V32" s="284"/>
      <c r="W32" s="284"/>
      <c r="X32" s="284"/>
      <c r="Y32" s="284"/>
      <c r="Z32" s="284"/>
      <c r="AA32" s="284"/>
      <c r="AB32" s="284"/>
      <c r="AC32" s="280"/>
      <c r="AD32" s="284"/>
      <c r="AE32" s="284"/>
      <c r="AF32" s="284"/>
      <c r="AG32" s="284"/>
      <c r="AH32" s="284">
        <v>40</v>
      </c>
    </row>
    <row r="33" spans="1:34" ht="47.25">
      <c r="A33" s="310">
        <v>23</v>
      </c>
      <c r="B33" s="276" t="s">
        <v>92</v>
      </c>
      <c r="C33" s="277"/>
      <c r="D33" s="277"/>
      <c r="E33" s="277"/>
      <c r="F33" s="277"/>
      <c r="G33" s="277"/>
      <c r="H33" s="278">
        <v>326</v>
      </c>
      <c r="I33" s="278"/>
      <c r="J33" s="278"/>
      <c r="K33" s="278"/>
      <c r="L33" s="279"/>
      <c r="M33" s="277"/>
      <c r="N33" s="277"/>
      <c r="O33" s="279"/>
      <c r="P33" s="277"/>
      <c r="Q33" s="279"/>
      <c r="R33" s="278"/>
      <c r="S33" s="278"/>
      <c r="T33" s="279"/>
      <c r="U33" s="279"/>
      <c r="V33" s="279"/>
      <c r="W33" s="279"/>
      <c r="X33" s="279"/>
      <c r="Y33" s="279"/>
      <c r="Z33" s="279"/>
      <c r="AA33" s="279"/>
      <c r="AB33" s="279"/>
      <c r="AC33" s="280"/>
      <c r="AD33" s="279"/>
      <c r="AE33" s="277"/>
      <c r="AF33" s="277"/>
      <c r="AG33" s="279"/>
      <c r="AH33" s="279"/>
    </row>
    <row r="34" spans="1:34" ht="31.5" customHeight="1">
      <c r="A34" s="310">
        <v>24</v>
      </c>
      <c r="B34" s="283" t="s">
        <v>251</v>
      </c>
      <c r="C34" s="284">
        <v>3203</v>
      </c>
      <c r="D34" s="284">
        <v>50</v>
      </c>
      <c r="E34" s="284">
        <v>10</v>
      </c>
      <c r="F34" s="284">
        <v>326</v>
      </c>
      <c r="G34" s="284">
        <v>59</v>
      </c>
      <c r="H34" s="284">
        <v>5112</v>
      </c>
      <c r="I34" s="284">
        <v>3900</v>
      </c>
      <c r="J34" s="284">
        <v>2262</v>
      </c>
      <c r="K34" s="284"/>
      <c r="L34" s="284"/>
      <c r="M34" s="284"/>
      <c r="N34" s="284"/>
      <c r="O34" s="284"/>
      <c r="P34" s="284"/>
      <c r="Q34" s="284"/>
      <c r="R34" s="284"/>
      <c r="S34" s="284"/>
      <c r="T34" s="284"/>
      <c r="U34" s="284"/>
      <c r="V34" s="284"/>
      <c r="W34" s="284">
        <v>155</v>
      </c>
      <c r="X34" s="284">
        <v>102</v>
      </c>
      <c r="Y34" s="284"/>
      <c r="Z34" s="284"/>
      <c r="AA34" s="284"/>
      <c r="AB34" s="284"/>
      <c r="AC34" s="280"/>
      <c r="AD34" s="284">
        <v>50</v>
      </c>
      <c r="AE34" s="284"/>
      <c r="AF34" s="284"/>
      <c r="AG34" s="284">
        <v>65</v>
      </c>
      <c r="AH34" s="284">
        <v>35</v>
      </c>
    </row>
    <row r="35" spans="1:34" ht="31.5" customHeight="1">
      <c r="A35" s="310">
        <v>25</v>
      </c>
      <c r="B35" s="283" t="s">
        <v>252</v>
      </c>
      <c r="C35" s="284">
        <v>3396</v>
      </c>
      <c r="D35" s="284">
        <v>6821</v>
      </c>
      <c r="E35" s="284"/>
      <c r="F35" s="284">
        <v>2065</v>
      </c>
      <c r="G35" s="284">
        <v>1045</v>
      </c>
      <c r="H35" s="284"/>
      <c r="I35" s="284">
        <v>3000</v>
      </c>
      <c r="J35" s="284">
        <v>5800</v>
      </c>
      <c r="K35" s="284"/>
      <c r="L35" s="284"/>
      <c r="M35" s="284"/>
      <c r="N35" s="284"/>
      <c r="O35" s="284"/>
      <c r="P35" s="284"/>
      <c r="Q35" s="284"/>
      <c r="R35" s="288"/>
      <c r="S35" s="288"/>
      <c r="T35" s="284">
        <v>8138</v>
      </c>
      <c r="U35" s="284"/>
      <c r="V35" s="284"/>
      <c r="W35" s="284"/>
      <c r="X35" s="284"/>
      <c r="Y35" s="284"/>
      <c r="Z35" s="284"/>
      <c r="AA35" s="284"/>
      <c r="AB35" s="284"/>
      <c r="AC35" s="280"/>
      <c r="AD35" s="284"/>
      <c r="AE35" s="284"/>
      <c r="AF35" s="284"/>
      <c r="AG35" s="284"/>
      <c r="AH35" s="284"/>
    </row>
    <row r="36" spans="1:34" ht="47.25">
      <c r="A36" s="310">
        <v>26</v>
      </c>
      <c r="B36" s="283" t="s">
        <v>253</v>
      </c>
      <c r="C36" s="284"/>
      <c r="D36" s="284"/>
      <c r="E36" s="284"/>
      <c r="F36" s="284"/>
      <c r="G36" s="284"/>
      <c r="H36" s="284"/>
      <c r="I36" s="284"/>
      <c r="J36" s="284"/>
      <c r="K36" s="284"/>
      <c r="L36" s="284"/>
      <c r="M36" s="284"/>
      <c r="N36" s="284"/>
      <c r="O36" s="284"/>
      <c r="P36" s="284"/>
      <c r="Q36" s="284"/>
      <c r="R36" s="288"/>
      <c r="S36" s="288"/>
      <c r="T36" s="284"/>
      <c r="U36" s="284"/>
      <c r="V36" s="284"/>
      <c r="W36" s="284"/>
      <c r="X36" s="284"/>
      <c r="Y36" s="284"/>
      <c r="Z36" s="284"/>
      <c r="AA36" s="284"/>
      <c r="AB36" s="284"/>
      <c r="AC36" s="280"/>
      <c r="AD36" s="284"/>
      <c r="AE36" s="284"/>
      <c r="AF36" s="284"/>
      <c r="AG36" s="284"/>
      <c r="AH36" s="284">
        <v>10</v>
      </c>
    </row>
    <row r="37" spans="1:34" ht="31.5">
      <c r="A37" s="310">
        <v>27</v>
      </c>
      <c r="B37" s="283" t="s">
        <v>35</v>
      </c>
      <c r="C37" s="284"/>
      <c r="D37" s="284"/>
      <c r="E37" s="284"/>
      <c r="F37" s="284"/>
      <c r="G37" s="284"/>
      <c r="H37" s="284">
        <v>6050</v>
      </c>
      <c r="I37" s="284">
        <v>80</v>
      </c>
      <c r="J37" s="284"/>
      <c r="K37" s="284"/>
      <c r="L37" s="284"/>
      <c r="M37" s="284"/>
      <c r="N37" s="284"/>
      <c r="O37" s="284"/>
      <c r="P37" s="284"/>
      <c r="Q37" s="284"/>
      <c r="R37" s="284">
        <v>3062</v>
      </c>
      <c r="S37" s="284"/>
      <c r="T37" s="284"/>
      <c r="U37" s="284"/>
      <c r="V37" s="284"/>
      <c r="W37" s="284"/>
      <c r="X37" s="284"/>
      <c r="Y37" s="284"/>
      <c r="Z37" s="284"/>
      <c r="AA37" s="284"/>
      <c r="AB37" s="284"/>
      <c r="AC37" s="280"/>
      <c r="AD37" s="284"/>
      <c r="AE37" s="284"/>
      <c r="AF37" s="284"/>
      <c r="AG37" s="284"/>
      <c r="AH37" s="284"/>
    </row>
    <row r="38" spans="1:34" ht="31.5" customHeight="1">
      <c r="A38" s="310">
        <v>28</v>
      </c>
      <c r="B38" s="283" t="s">
        <v>207</v>
      </c>
      <c r="C38" s="289"/>
      <c r="D38" s="289"/>
      <c r="E38" s="289"/>
      <c r="F38" s="284"/>
      <c r="G38" s="284"/>
      <c r="H38" s="284"/>
      <c r="I38" s="284"/>
      <c r="J38" s="284"/>
      <c r="K38" s="284"/>
      <c r="L38" s="284"/>
      <c r="M38" s="289"/>
      <c r="N38" s="284">
        <v>7694</v>
      </c>
      <c r="O38" s="284">
        <v>195</v>
      </c>
      <c r="P38" s="284"/>
      <c r="Q38" s="284"/>
      <c r="R38" s="284"/>
      <c r="S38" s="284"/>
      <c r="T38" s="284"/>
      <c r="U38" s="284"/>
      <c r="V38" s="284"/>
      <c r="W38" s="284"/>
      <c r="X38" s="284"/>
      <c r="Y38" s="284"/>
      <c r="Z38" s="284"/>
      <c r="AA38" s="284"/>
      <c r="AB38" s="284"/>
      <c r="AC38" s="280"/>
      <c r="AD38" s="284"/>
      <c r="AE38" s="284"/>
      <c r="AF38" s="284"/>
      <c r="AG38" s="284"/>
      <c r="AH38" s="284"/>
    </row>
    <row r="39" spans="1:34" ht="24.75" customHeight="1">
      <c r="A39" s="310">
        <v>29</v>
      </c>
      <c r="B39" s="283" t="s">
        <v>254</v>
      </c>
      <c r="C39" s="289"/>
      <c r="D39" s="289"/>
      <c r="E39" s="289"/>
      <c r="F39" s="284"/>
      <c r="G39" s="284"/>
      <c r="H39" s="284"/>
      <c r="I39" s="284"/>
      <c r="J39" s="284"/>
      <c r="K39" s="284"/>
      <c r="L39" s="284"/>
      <c r="M39" s="289"/>
      <c r="N39" s="284">
        <v>25576</v>
      </c>
      <c r="O39" s="284">
        <v>530</v>
      </c>
      <c r="P39" s="284"/>
      <c r="Q39" s="284"/>
      <c r="R39" s="284"/>
      <c r="S39" s="284"/>
      <c r="T39" s="284"/>
      <c r="U39" s="284"/>
      <c r="V39" s="284"/>
      <c r="W39" s="284"/>
      <c r="X39" s="284"/>
      <c r="Y39" s="284"/>
      <c r="Z39" s="284"/>
      <c r="AA39" s="284"/>
      <c r="AB39" s="284"/>
      <c r="AC39" s="280"/>
      <c r="AD39" s="284"/>
      <c r="AE39" s="284"/>
      <c r="AF39" s="284"/>
      <c r="AG39" s="284"/>
      <c r="AH39" s="284"/>
    </row>
    <row r="40" spans="1:34" ht="31.5">
      <c r="A40" s="310">
        <v>30</v>
      </c>
      <c r="B40" s="283" t="s">
        <v>255</v>
      </c>
      <c r="C40" s="289"/>
      <c r="D40" s="289"/>
      <c r="E40" s="289"/>
      <c r="F40" s="284"/>
      <c r="G40" s="284"/>
      <c r="H40" s="284"/>
      <c r="I40" s="284"/>
      <c r="J40" s="284"/>
      <c r="K40" s="284"/>
      <c r="L40" s="284"/>
      <c r="M40" s="289"/>
      <c r="N40" s="284">
        <v>12902</v>
      </c>
      <c r="O40" s="284">
        <v>132</v>
      </c>
      <c r="P40" s="284"/>
      <c r="Q40" s="284"/>
      <c r="R40" s="284"/>
      <c r="S40" s="284"/>
      <c r="T40" s="284"/>
      <c r="U40" s="284"/>
      <c r="V40" s="284"/>
      <c r="W40" s="284"/>
      <c r="X40" s="284"/>
      <c r="Y40" s="284"/>
      <c r="Z40" s="284"/>
      <c r="AA40" s="284"/>
      <c r="AB40" s="284"/>
      <c r="AC40" s="280"/>
      <c r="AD40" s="284"/>
      <c r="AE40" s="284"/>
      <c r="AF40" s="284"/>
      <c r="AG40" s="284"/>
      <c r="AH40" s="284"/>
    </row>
    <row r="41" spans="1:34" ht="39" customHeight="1">
      <c r="A41" s="310">
        <v>31</v>
      </c>
      <c r="B41" s="283" t="s">
        <v>256</v>
      </c>
      <c r="C41" s="289"/>
      <c r="D41" s="289"/>
      <c r="E41" s="289"/>
      <c r="F41" s="284">
        <v>1585</v>
      </c>
      <c r="G41" s="284">
        <v>115</v>
      </c>
      <c r="H41" s="284"/>
      <c r="I41" s="284"/>
      <c r="J41" s="284"/>
      <c r="K41" s="284"/>
      <c r="L41" s="284"/>
      <c r="M41" s="289"/>
      <c r="N41" s="284"/>
      <c r="O41" s="284"/>
      <c r="P41" s="284"/>
      <c r="Q41" s="284"/>
      <c r="R41" s="284"/>
      <c r="S41" s="284"/>
      <c r="T41" s="284"/>
      <c r="U41" s="284"/>
      <c r="V41" s="284"/>
      <c r="W41" s="284"/>
      <c r="X41" s="284"/>
      <c r="Y41" s="284"/>
      <c r="Z41" s="284"/>
      <c r="AA41" s="284"/>
      <c r="AB41" s="284"/>
      <c r="AC41" s="280"/>
      <c r="AD41" s="284"/>
      <c r="AE41" s="284"/>
      <c r="AF41" s="284"/>
      <c r="AG41" s="284"/>
      <c r="AH41" s="284"/>
    </row>
    <row r="42" spans="1:34" ht="39" customHeight="1">
      <c r="A42" s="310">
        <v>32</v>
      </c>
      <c r="B42" s="283" t="s">
        <v>257</v>
      </c>
      <c r="C42" s="284">
        <v>7401</v>
      </c>
      <c r="D42" s="284">
        <v>1798</v>
      </c>
      <c r="E42" s="284">
        <v>10</v>
      </c>
      <c r="F42" s="284">
        <v>6165</v>
      </c>
      <c r="G42" s="284">
        <v>1843</v>
      </c>
      <c r="H42" s="284"/>
      <c r="I42" s="284"/>
      <c r="J42" s="284"/>
      <c r="K42" s="284"/>
      <c r="L42" s="284"/>
      <c r="M42" s="284">
        <v>32900</v>
      </c>
      <c r="N42" s="284"/>
      <c r="O42" s="284"/>
      <c r="P42" s="284"/>
      <c r="Q42" s="284"/>
      <c r="R42" s="284"/>
      <c r="S42" s="284"/>
      <c r="T42" s="284"/>
      <c r="U42" s="284"/>
      <c r="V42" s="284"/>
      <c r="W42" s="284"/>
      <c r="X42" s="284"/>
      <c r="Y42" s="284"/>
      <c r="Z42" s="284"/>
      <c r="AA42" s="284"/>
      <c r="AB42" s="284"/>
      <c r="AC42" s="280"/>
      <c r="AD42" s="284"/>
      <c r="AE42" s="284"/>
      <c r="AF42" s="284"/>
      <c r="AG42" s="284"/>
      <c r="AH42" s="284"/>
    </row>
    <row r="43" spans="1:34" ht="31.5">
      <c r="A43" s="310">
        <v>33</v>
      </c>
      <c r="B43" s="283" t="s">
        <v>258</v>
      </c>
      <c r="C43" s="289"/>
      <c r="D43" s="289"/>
      <c r="E43" s="289"/>
      <c r="F43" s="284">
        <v>1259</v>
      </c>
      <c r="G43" s="284">
        <v>160</v>
      </c>
      <c r="H43" s="284"/>
      <c r="I43" s="284"/>
      <c r="J43" s="284"/>
      <c r="K43" s="284"/>
      <c r="L43" s="284"/>
      <c r="M43" s="289"/>
      <c r="N43" s="284"/>
      <c r="O43" s="284"/>
      <c r="P43" s="284"/>
      <c r="Q43" s="284"/>
      <c r="R43" s="284"/>
      <c r="S43" s="284"/>
      <c r="T43" s="284"/>
      <c r="U43" s="284"/>
      <c r="V43" s="284"/>
      <c r="W43" s="284"/>
      <c r="X43" s="284"/>
      <c r="Y43" s="284"/>
      <c r="Z43" s="284"/>
      <c r="AA43" s="284"/>
      <c r="AB43" s="284"/>
      <c r="AC43" s="280"/>
      <c r="AD43" s="284"/>
      <c r="AE43" s="284"/>
      <c r="AF43" s="284"/>
      <c r="AG43" s="284"/>
      <c r="AH43" s="284"/>
    </row>
    <row r="44" spans="1:34" ht="31.5">
      <c r="A44" s="310">
        <v>34</v>
      </c>
      <c r="B44" s="283" t="s">
        <v>259</v>
      </c>
      <c r="C44" s="289"/>
      <c r="D44" s="289"/>
      <c r="E44" s="289"/>
      <c r="F44" s="284">
        <v>300</v>
      </c>
      <c r="G44" s="284">
        <v>40</v>
      </c>
      <c r="H44" s="284"/>
      <c r="I44" s="284"/>
      <c r="J44" s="284"/>
      <c r="K44" s="284"/>
      <c r="L44" s="284"/>
      <c r="M44" s="289"/>
      <c r="N44" s="284"/>
      <c r="O44" s="284"/>
      <c r="P44" s="284"/>
      <c r="Q44" s="284"/>
      <c r="R44" s="284"/>
      <c r="S44" s="284"/>
      <c r="T44" s="284"/>
      <c r="U44" s="284"/>
      <c r="V44" s="284"/>
      <c r="W44" s="284"/>
      <c r="X44" s="284"/>
      <c r="Y44" s="284"/>
      <c r="Z44" s="284"/>
      <c r="AA44" s="284"/>
      <c r="AB44" s="284"/>
      <c r="AC44" s="280"/>
      <c r="AD44" s="284"/>
      <c r="AE44" s="284"/>
      <c r="AF44" s="284"/>
      <c r="AG44" s="284"/>
      <c r="AH44" s="284"/>
    </row>
    <row r="45" spans="1:34" ht="31.5">
      <c r="A45" s="310">
        <v>35</v>
      </c>
      <c r="B45" s="283" t="s">
        <v>260</v>
      </c>
      <c r="C45" s="289"/>
      <c r="D45" s="289"/>
      <c r="E45" s="289"/>
      <c r="F45" s="284">
        <v>1500</v>
      </c>
      <c r="G45" s="284">
        <v>160</v>
      </c>
      <c r="H45" s="284"/>
      <c r="I45" s="284"/>
      <c r="J45" s="284"/>
      <c r="K45" s="284"/>
      <c r="L45" s="284"/>
      <c r="M45" s="289"/>
      <c r="N45" s="284"/>
      <c r="O45" s="284"/>
      <c r="P45" s="284"/>
      <c r="Q45" s="284"/>
      <c r="R45" s="284"/>
      <c r="S45" s="284"/>
      <c r="T45" s="284"/>
      <c r="U45" s="284"/>
      <c r="V45" s="284"/>
      <c r="W45" s="284"/>
      <c r="X45" s="284"/>
      <c r="Y45" s="284"/>
      <c r="Z45" s="284"/>
      <c r="AA45" s="284"/>
      <c r="AB45" s="284"/>
      <c r="AC45" s="280"/>
      <c r="AD45" s="284"/>
      <c r="AE45" s="284"/>
      <c r="AF45" s="284"/>
      <c r="AG45" s="284"/>
      <c r="AH45" s="284"/>
    </row>
    <row r="46" spans="1:34" ht="31.5">
      <c r="A46" s="310">
        <v>36</v>
      </c>
      <c r="B46" s="283" t="s">
        <v>261</v>
      </c>
      <c r="C46" s="284">
        <v>750</v>
      </c>
      <c r="D46" s="284">
        <v>250</v>
      </c>
      <c r="E46" s="284"/>
      <c r="F46" s="284"/>
      <c r="G46" s="284"/>
      <c r="H46" s="284">
        <v>500</v>
      </c>
      <c r="I46" s="284"/>
      <c r="J46" s="284"/>
      <c r="K46" s="284"/>
      <c r="L46" s="284"/>
      <c r="M46" s="284"/>
      <c r="N46" s="284"/>
      <c r="O46" s="284"/>
      <c r="P46" s="284"/>
      <c r="Q46" s="284"/>
      <c r="R46" s="284"/>
      <c r="S46" s="284"/>
      <c r="T46" s="284"/>
      <c r="U46" s="284"/>
      <c r="V46" s="284"/>
      <c r="W46" s="284"/>
      <c r="X46" s="284"/>
      <c r="Y46" s="284"/>
      <c r="Z46" s="284"/>
      <c r="AA46" s="284"/>
      <c r="AB46" s="284"/>
      <c r="AC46" s="280"/>
      <c r="AD46" s="284"/>
      <c r="AE46" s="284"/>
      <c r="AF46" s="284"/>
      <c r="AG46" s="284"/>
      <c r="AH46" s="284"/>
    </row>
    <row r="47" spans="1:34" ht="78.75">
      <c r="A47" s="310">
        <v>37</v>
      </c>
      <c r="B47" s="283" t="s">
        <v>262</v>
      </c>
      <c r="C47" s="284">
        <v>75</v>
      </c>
      <c r="D47" s="284">
        <v>0</v>
      </c>
      <c r="E47" s="284">
        <v>0</v>
      </c>
      <c r="F47" s="284"/>
      <c r="G47" s="284"/>
      <c r="H47" s="284">
        <v>900</v>
      </c>
      <c r="I47" s="284"/>
      <c r="J47" s="284"/>
      <c r="K47" s="284"/>
      <c r="L47" s="284"/>
      <c r="M47" s="284"/>
      <c r="N47" s="284"/>
      <c r="O47" s="284"/>
      <c r="P47" s="284"/>
      <c r="Q47" s="284"/>
      <c r="R47" s="284">
        <v>4</v>
      </c>
      <c r="S47" s="284"/>
      <c r="T47" s="284"/>
      <c r="U47" s="284"/>
      <c r="V47" s="284"/>
      <c r="W47" s="284"/>
      <c r="X47" s="284"/>
      <c r="Y47" s="284"/>
      <c r="Z47" s="284"/>
      <c r="AA47" s="284">
        <v>45</v>
      </c>
      <c r="AB47" s="284">
        <v>855</v>
      </c>
      <c r="AC47" s="287">
        <v>900</v>
      </c>
      <c r="AD47" s="284"/>
      <c r="AE47" s="284"/>
      <c r="AF47" s="284"/>
      <c r="AG47" s="284"/>
      <c r="AH47" s="284"/>
    </row>
    <row r="48" spans="1:34" ht="78.75">
      <c r="A48" s="310">
        <v>38</v>
      </c>
      <c r="B48" s="283" t="s">
        <v>263</v>
      </c>
      <c r="C48" s="284"/>
      <c r="D48" s="284"/>
      <c r="E48" s="284"/>
      <c r="F48" s="284"/>
      <c r="G48" s="284"/>
      <c r="H48" s="284"/>
      <c r="I48" s="284"/>
      <c r="J48" s="284"/>
      <c r="K48" s="284"/>
      <c r="L48" s="284"/>
      <c r="M48" s="284"/>
      <c r="N48" s="284"/>
      <c r="O48" s="284"/>
      <c r="P48" s="284"/>
      <c r="Q48" s="284"/>
      <c r="R48" s="284"/>
      <c r="S48" s="284"/>
      <c r="T48" s="284"/>
      <c r="U48" s="284"/>
      <c r="V48" s="284"/>
      <c r="W48" s="284"/>
      <c r="X48" s="284"/>
      <c r="Y48" s="284"/>
      <c r="Z48" s="284"/>
      <c r="AA48" s="284"/>
      <c r="AB48" s="284"/>
      <c r="AC48" s="280"/>
      <c r="AD48" s="284"/>
      <c r="AE48" s="284">
        <v>7500</v>
      </c>
      <c r="AF48" s="284">
        <v>6200</v>
      </c>
      <c r="AG48" s="284"/>
      <c r="AH48" s="284"/>
    </row>
    <row r="49" spans="1:34" ht="31.5" customHeight="1">
      <c r="A49" s="310">
        <v>39</v>
      </c>
      <c r="B49" s="283" t="s">
        <v>269</v>
      </c>
      <c r="C49" s="284"/>
      <c r="D49" s="284"/>
      <c r="E49" s="284"/>
      <c r="F49" s="284"/>
      <c r="G49" s="284"/>
      <c r="H49" s="284">
        <v>900</v>
      </c>
      <c r="I49" s="284">
        <v>400</v>
      </c>
      <c r="J49" s="284"/>
      <c r="K49" s="284"/>
      <c r="L49" s="284"/>
      <c r="M49" s="284"/>
      <c r="N49" s="284"/>
      <c r="O49" s="284"/>
      <c r="P49" s="284"/>
      <c r="Q49" s="284"/>
      <c r="R49" s="284"/>
      <c r="S49" s="284"/>
      <c r="T49" s="284"/>
      <c r="U49" s="284"/>
      <c r="V49" s="284"/>
      <c r="W49" s="284"/>
      <c r="X49" s="284"/>
      <c r="Y49" s="284"/>
      <c r="Z49" s="284"/>
      <c r="AA49" s="284"/>
      <c r="AB49" s="284"/>
      <c r="AC49" s="280"/>
      <c r="AD49" s="284"/>
      <c r="AE49" s="284"/>
      <c r="AF49" s="284"/>
      <c r="AG49" s="284"/>
      <c r="AH49" s="284"/>
    </row>
    <row r="50" spans="1:34" ht="18" customHeight="1">
      <c r="A50" s="310">
        <v>40</v>
      </c>
      <c r="B50" s="290" t="s">
        <v>264</v>
      </c>
      <c r="C50" s="284">
        <v>0</v>
      </c>
      <c r="D50" s="284">
        <v>0</v>
      </c>
      <c r="E50" s="284">
        <v>0</v>
      </c>
      <c r="F50" s="284"/>
      <c r="G50" s="284"/>
      <c r="H50" s="284"/>
      <c r="I50" s="284"/>
      <c r="J50" s="284"/>
      <c r="K50" s="284"/>
      <c r="L50" s="284"/>
      <c r="M50" s="284"/>
      <c r="N50" s="284"/>
      <c r="O50" s="284"/>
      <c r="P50" s="284"/>
      <c r="Q50" s="284"/>
      <c r="R50" s="284"/>
      <c r="S50" s="284"/>
      <c r="T50" s="284"/>
      <c r="U50" s="284"/>
      <c r="V50" s="284"/>
      <c r="W50" s="284"/>
      <c r="X50" s="284"/>
      <c r="Y50" s="284"/>
      <c r="Z50" s="284"/>
      <c r="AA50" s="284"/>
      <c r="AB50" s="284"/>
      <c r="AC50" s="280"/>
      <c r="AD50" s="284"/>
      <c r="AE50" s="284"/>
      <c r="AF50" s="284"/>
      <c r="AG50" s="284"/>
      <c r="AH50" s="284"/>
    </row>
    <row r="51" spans="1:34" ht="31.5">
      <c r="A51" s="310">
        <v>41</v>
      </c>
      <c r="B51" s="283" t="s">
        <v>265</v>
      </c>
      <c r="C51" s="284"/>
      <c r="D51" s="284"/>
      <c r="E51" s="284"/>
      <c r="F51" s="284"/>
      <c r="G51" s="284"/>
      <c r="H51" s="284"/>
      <c r="I51" s="284"/>
      <c r="J51" s="284"/>
      <c r="K51" s="284"/>
      <c r="L51" s="284"/>
      <c r="M51" s="284"/>
      <c r="N51" s="284"/>
      <c r="O51" s="284"/>
      <c r="P51" s="284"/>
      <c r="Q51" s="284">
        <v>11000</v>
      </c>
      <c r="R51" s="284"/>
      <c r="S51" s="284"/>
      <c r="T51" s="284"/>
      <c r="U51" s="284"/>
      <c r="V51" s="284"/>
      <c r="W51" s="284"/>
      <c r="X51" s="284"/>
      <c r="Y51" s="284"/>
      <c r="Z51" s="284"/>
      <c r="AA51" s="284"/>
      <c r="AB51" s="284"/>
      <c r="AC51" s="280"/>
      <c r="AD51" s="284"/>
      <c r="AE51" s="284"/>
      <c r="AF51" s="284"/>
      <c r="AG51" s="284"/>
      <c r="AH51" s="284"/>
    </row>
    <row r="52" spans="1:34" ht="31.5">
      <c r="A52" s="310">
        <v>42</v>
      </c>
      <c r="B52" s="283" t="s">
        <v>266</v>
      </c>
      <c r="C52" s="284"/>
      <c r="D52" s="284"/>
      <c r="E52" s="284"/>
      <c r="F52" s="284"/>
      <c r="G52" s="284"/>
      <c r="H52" s="284">
        <v>1500</v>
      </c>
      <c r="I52" s="284"/>
      <c r="J52" s="284"/>
      <c r="K52" s="284"/>
      <c r="L52" s="284"/>
      <c r="M52" s="284"/>
      <c r="N52" s="284"/>
      <c r="O52" s="284"/>
      <c r="P52" s="284"/>
      <c r="Q52" s="284"/>
      <c r="R52" s="284"/>
      <c r="S52" s="284">
        <v>2500</v>
      </c>
      <c r="T52" s="284"/>
      <c r="U52" s="284"/>
      <c r="V52" s="284"/>
      <c r="W52" s="284"/>
      <c r="X52" s="284"/>
      <c r="Y52" s="284"/>
      <c r="Z52" s="284"/>
      <c r="AA52" s="284"/>
      <c r="AB52" s="284"/>
      <c r="AC52" s="280"/>
      <c r="AD52" s="284"/>
      <c r="AE52" s="284"/>
      <c r="AF52" s="284"/>
      <c r="AG52" s="284"/>
      <c r="AH52" s="284"/>
    </row>
    <row r="53" spans="1:34" ht="33.75" customHeight="1">
      <c r="A53" s="310">
        <v>43</v>
      </c>
      <c r="B53" s="291" t="s">
        <v>267</v>
      </c>
      <c r="C53" s="284"/>
      <c r="D53" s="284"/>
      <c r="E53" s="284"/>
      <c r="F53" s="284"/>
      <c r="G53" s="284"/>
      <c r="H53" s="284"/>
      <c r="I53" s="284"/>
      <c r="J53" s="284"/>
      <c r="K53" s="284"/>
      <c r="L53" s="284"/>
      <c r="M53" s="284"/>
      <c r="N53" s="284"/>
      <c r="O53" s="284"/>
      <c r="P53" s="284"/>
      <c r="Q53" s="284"/>
      <c r="R53" s="284"/>
      <c r="S53" s="284"/>
      <c r="T53" s="284"/>
      <c r="U53" s="284">
        <v>1500</v>
      </c>
      <c r="V53" s="284">
        <v>11100</v>
      </c>
      <c r="W53" s="284"/>
      <c r="X53" s="284"/>
      <c r="Y53" s="284"/>
      <c r="Z53" s="284"/>
      <c r="AA53" s="284"/>
      <c r="AB53" s="284"/>
      <c r="AC53" s="280"/>
      <c r="AD53" s="284"/>
      <c r="AE53" s="284"/>
      <c r="AF53" s="284"/>
      <c r="AG53" s="284"/>
      <c r="AH53" s="284"/>
    </row>
    <row r="54" spans="1:34" ht="42.75" customHeight="1">
      <c r="A54" s="310">
        <v>44</v>
      </c>
      <c r="B54" s="292" t="s">
        <v>268</v>
      </c>
      <c r="C54" s="284"/>
      <c r="D54" s="284"/>
      <c r="E54" s="284"/>
      <c r="F54" s="284"/>
      <c r="G54" s="284"/>
      <c r="H54" s="284"/>
      <c r="I54" s="284"/>
      <c r="J54" s="284"/>
      <c r="K54" s="284"/>
      <c r="L54" s="284"/>
      <c r="M54" s="284"/>
      <c r="N54" s="284"/>
      <c r="O54" s="284"/>
      <c r="P54" s="284"/>
      <c r="Q54" s="284"/>
      <c r="R54" s="284"/>
      <c r="S54" s="284"/>
      <c r="T54" s="284"/>
      <c r="U54" s="284"/>
      <c r="V54" s="284"/>
      <c r="W54" s="284">
        <v>100</v>
      </c>
      <c r="X54" s="284"/>
      <c r="Y54" s="284"/>
      <c r="Z54" s="284"/>
      <c r="AA54" s="284"/>
      <c r="AB54" s="284"/>
      <c r="AC54" s="280"/>
      <c r="AD54" s="284"/>
      <c r="AE54" s="284"/>
      <c r="AF54" s="284"/>
      <c r="AG54" s="284"/>
      <c r="AH54" s="284"/>
    </row>
    <row r="55" spans="1:34" ht="31.5">
      <c r="A55" s="310">
        <v>45</v>
      </c>
      <c r="B55" s="291" t="s">
        <v>146</v>
      </c>
      <c r="C55" s="284"/>
      <c r="D55" s="284"/>
      <c r="E55" s="284"/>
      <c r="F55" s="284"/>
      <c r="G55" s="284"/>
      <c r="H55" s="284"/>
      <c r="I55" s="284"/>
      <c r="J55" s="284"/>
      <c r="K55" s="284"/>
      <c r="L55" s="284"/>
      <c r="M55" s="284"/>
      <c r="N55" s="284"/>
      <c r="O55" s="284"/>
      <c r="P55" s="284"/>
      <c r="Q55" s="284"/>
      <c r="R55" s="284"/>
      <c r="S55" s="284"/>
      <c r="T55" s="284"/>
      <c r="U55" s="284"/>
      <c r="V55" s="284"/>
      <c r="W55" s="284">
        <v>150</v>
      </c>
      <c r="X55" s="284"/>
      <c r="Y55" s="284"/>
      <c r="Z55" s="284"/>
      <c r="AA55" s="284"/>
      <c r="AB55" s="284"/>
      <c r="AC55" s="280"/>
      <c r="AD55" s="284"/>
      <c r="AE55" s="284"/>
      <c r="AF55" s="284"/>
      <c r="AG55" s="284"/>
      <c r="AH55" s="284"/>
    </row>
    <row r="56" spans="1:34" ht="31.5" customHeight="1">
      <c r="A56" s="310">
        <v>46</v>
      </c>
      <c r="B56" s="291" t="s">
        <v>270</v>
      </c>
      <c r="C56" s="284"/>
      <c r="D56" s="284"/>
      <c r="E56" s="284"/>
      <c r="F56" s="284"/>
      <c r="G56" s="284"/>
      <c r="H56" s="284">
        <v>600</v>
      </c>
      <c r="I56" s="284">
        <v>540</v>
      </c>
      <c r="J56" s="284"/>
      <c r="K56" s="284"/>
      <c r="L56" s="284"/>
      <c r="M56" s="284"/>
      <c r="N56" s="284"/>
      <c r="O56" s="284"/>
      <c r="P56" s="284"/>
      <c r="Q56" s="284"/>
      <c r="R56" s="284"/>
      <c r="S56" s="284"/>
      <c r="T56" s="284"/>
      <c r="U56" s="284"/>
      <c r="V56" s="284"/>
      <c r="W56" s="284"/>
      <c r="X56" s="284"/>
      <c r="Y56" s="284"/>
      <c r="Z56" s="284"/>
      <c r="AA56" s="284"/>
      <c r="AB56" s="284"/>
      <c r="AC56" s="280"/>
      <c r="AD56" s="284"/>
      <c r="AE56" s="284"/>
      <c r="AF56" s="284"/>
      <c r="AG56" s="284"/>
      <c r="AH56" s="284"/>
    </row>
    <row r="57" spans="1:34" ht="39.75" customHeight="1">
      <c r="A57" s="310">
        <v>47</v>
      </c>
      <c r="B57" s="291" t="s">
        <v>212</v>
      </c>
      <c r="C57" s="284"/>
      <c r="D57" s="284"/>
      <c r="E57" s="284"/>
      <c r="F57" s="284"/>
      <c r="G57" s="284"/>
      <c r="H57" s="284"/>
      <c r="I57" s="284"/>
      <c r="J57" s="284"/>
      <c r="K57" s="284"/>
      <c r="L57" s="284">
        <v>12500</v>
      </c>
      <c r="M57" s="284"/>
      <c r="N57" s="284"/>
      <c r="O57" s="284"/>
      <c r="P57" s="284"/>
      <c r="Q57" s="284"/>
      <c r="R57" s="284"/>
      <c r="S57" s="284"/>
      <c r="T57" s="284"/>
      <c r="U57" s="284"/>
      <c r="V57" s="284"/>
      <c r="W57" s="284"/>
      <c r="X57" s="284"/>
      <c r="Y57" s="284"/>
      <c r="Z57" s="284"/>
      <c r="AA57" s="284"/>
      <c r="AB57" s="284"/>
      <c r="AC57" s="280"/>
      <c r="AD57" s="284"/>
      <c r="AE57" s="284"/>
      <c r="AF57" s="284"/>
      <c r="AG57" s="284"/>
      <c r="AH57" s="284"/>
    </row>
    <row r="58" spans="1:34" ht="31.5">
      <c r="A58" s="310">
        <v>48</v>
      </c>
      <c r="B58" s="291" t="s">
        <v>271</v>
      </c>
      <c r="C58" s="284"/>
      <c r="D58" s="284"/>
      <c r="E58" s="284"/>
      <c r="F58" s="284"/>
      <c r="G58" s="284"/>
      <c r="H58" s="284"/>
      <c r="I58" s="284"/>
      <c r="J58" s="284"/>
      <c r="K58" s="284">
        <v>200</v>
      </c>
      <c r="L58" s="284"/>
      <c r="M58" s="284"/>
      <c r="N58" s="284"/>
      <c r="O58" s="284"/>
      <c r="P58" s="284"/>
      <c r="Q58" s="284"/>
      <c r="R58" s="284"/>
      <c r="S58" s="284"/>
      <c r="T58" s="284"/>
      <c r="U58" s="284"/>
      <c r="V58" s="284"/>
      <c r="W58" s="284"/>
      <c r="X58" s="284"/>
      <c r="Y58" s="284"/>
      <c r="Z58" s="284"/>
      <c r="AA58" s="284"/>
      <c r="AB58" s="284"/>
      <c r="AC58" s="280"/>
      <c r="AD58" s="284"/>
      <c r="AE58" s="284"/>
      <c r="AF58" s="284"/>
      <c r="AG58" s="284"/>
      <c r="AH58" s="284"/>
    </row>
    <row r="59" spans="1:34" ht="31.5">
      <c r="A59" s="310">
        <v>49</v>
      </c>
      <c r="B59" s="291" t="s">
        <v>272</v>
      </c>
      <c r="C59" s="284"/>
      <c r="D59" s="284"/>
      <c r="E59" s="284"/>
      <c r="F59" s="284"/>
      <c r="G59" s="284"/>
      <c r="H59" s="284"/>
      <c r="I59" s="284"/>
      <c r="J59" s="284"/>
      <c r="K59" s="284">
        <v>300</v>
      </c>
      <c r="L59" s="284"/>
      <c r="M59" s="284"/>
      <c r="N59" s="284"/>
      <c r="O59" s="284"/>
      <c r="P59" s="284"/>
      <c r="Q59" s="284"/>
      <c r="R59" s="284"/>
      <c r="S59" s="284"/>
      <c r="T59" s="284"/>
      <c r="U59" s="284"/>
      <c r="V59" s="284"/>
      <c r="W59" s="284"/>
      <c r="X59" s="284"/>
      <c r="Y59" s="284"/>
      <c r="Z59" s="284"/>
      <c r="AA59" s="284"/>
      <c r="AB59" s="284"/>
      <c r="AC59" s="280"/>
      <c r="AD59" s="284"/>
      <c r="AE59" s="284"/>
      <c r="AF59" s="284"/>
      <c r="AG59" s="284"/>
      <c r="AH59" s="284"/>
    </row>
    <row r="60" spans="1:34" ht="38.25">
      <c r="A60" s="293">
        <v>50</v>
      </c>
      <c r="B60" s="247" t="s">
        <v>210</v>
      </c>
      <c r="C60" s="284"/>
      <c r="D60" s="284"/>
      <c r="E60" s="284"/>
      <c r="F60" s="284"/>
      <c r="G60" s="284"/>
      <c r="H60" s="284"/>
      <c r="I60" s="284"/>
      <c r="J60" s="284"/>
      <c r="K60" s="284"/>
      <c r="L60" s="284"/>
      <c r="M60" s="284"/>
      <c r="N60" s="284"/>
      <c r="O60" s="284"/>
      <c r="P60" s="284"/>
      <c r="Q60" s="284"/>
      <c r="R60" s="284"/>
      <c r="S60" s="284"/>
      <c r="T60" s="284"/>
      <c r="U60" s="284"/>
      <c r="V60" s="284"/>
      <c r="W60" s="284"/>
      <c r="X60" s="284"/>
      <c r="Y60" s="284">
        <v>1650</v>
      </c>
      <c r="Z60" s="284"/>
      <c r="AA60" s="284"/>
      <c r="AB60" s="284"/>
      <c r="AC60" s="280"/>
      <c r="AD60" s="284"/>
      <c r="AE60" s="284"/>
      <c r="AF60" s="284"/>
      <c r="AG60" s="284"/>
      <c r="AH60" s="284"/>
    </row>
    <row r="61" spans="1:34" ht="26.25">
      <c r="A61" s="293">
        <v>51</v>
      </c>
      <c r="B61" s="241" t="s">
        <v>315</v>
      </c>
      <c r="C61" s="284"/>
      <c r="D61" s="284"/>
      <c r="E61" s="284"/>
      <c r="F61" s="284"/>
      <c r="G61" s="284"/>
      <c r="H61" s="284">
        <v>1900</v>
      </c>
      <c r="I61" s="284"/>
      <c r="J61" s="284"/>
      <c r="K61" s="284"/>
      <c r="L61" s="284"/>
      <c r="M61" s="284"/>
      <c r="N61" s="284"/>
      <c r="O61" s="284"/>
      <c r="P61" s="284"/>
      <c r="Q61" s="284"/>
      <c r="R61" s="284"/>
      <c r="S61" s="284"/>
      <c r="T61" s="284"/>
      <c r="U61" s="284"/>
      <c r="V61" s="284"/>
      <c r="W61" s="284"/>
      <c r="X61" s="284"/>
      <c r="Y61" s="284"/>
      <c r="Z61" s="284"/>
      <c r="AA61" s="284"/>
      <c r="AB61" s="284"/>
      <c r="AC61" s="280"/>
      <c r="AD61" s="284"/>
      <c r="AE61" s="284"/>
      <c r="AF61" s="284"/>
      <c r="AG61" s="284"/>
      <c r="AH61" s="284"/>
    </row>
    <row r="62" spans="1:34">
      <c r="A62" s="294"/>
      <c r="B62" s="295" t="s">
        <v>178</v>
      </c>
      <c r="C62" s="296">
        <v>18363</v>
      </c>
      <c r="D62" s="296">
        <v>9300</v>
      </c>
      <c r="E62" s="296">
        <v>95</v>
      </c>
      <c r="F62" s="296">
        <v>13200</v>
      </c>
      <c r="G62" s="296">
        <v>3422</v>
      </c>
      <c r="H62" s="296">
        <v>91735</v>
      </c>
      <c r="I62" s="296">
        <v>37700</v>
      </c>
      <c r="J62" s="296">
        <v>14021</v>
      </c>
      <c r="K62" s="296">
        <v>500</v>
      </c>
      <c r="L62" s="296">
        <v>139500</v>
      </c>
      <c r="M62" s="296">
        <v>61500</v>
      </c>
      <c r="N62" s="296">
        <v>46172</v>
      </c>
      <c r="O62" s="296">
        <v>857</v>
      </c>
      <c r="P62" s="296">
        <v>700</v>
      </c>
      <c r="Q62" s="296">
        <v>11000</v>
      </c>
      <c r="R62" s="296">
        <v>3066</v>
      </c>
      <c r="S62" s="296">
        <v>2500</v>
      </c>
      <c r="T62" s="296">
        <v>8800</v>
      </c>
      <c r="U62" s="296">
        <v>1500</v>
      </c>
      <c r="V62" s="296">
        <v>11100</v>
      </c>
      <c r="W62" s="296">
        <v>405</v>
      </c>
      <c r="X62" s="296">
        <v>102</v>
      </c>
      <c r="Y62" s="296">
        <v>1650</v>
      </c>
      <c r="Z62" s="296">
        <v>0</v>
      </c>
      <c r="AA62" s="296">
        <v>370</v>
      </c>
      <c r="AB62" s="296">
        <v>1184</v>
      </c>
      <c r="AC62" s="296">
        <v>1554</v>
      </c>
      <c r="AD62" s="296">
        <v>50</v>
      </c>
      <c r="AE62" s="296">
        <v>7500</v>
      </c>
      <c r="AF62" s="296">
        <v>6200</v>
      </c>
      <c r="AG62" s="296">
        <v>65</v>
      </c>
      <c r="AH62" s="296">
        <v>85</v>
      </c>
    </row>
    <row r="63" spans="1:34">
      <c r="A63" s="297"/>
      <c r="B63" s="297" t="s">
        <v>143</v>
      </c>
      <c r="C63" s="298">
        <v>0</v>
      </c>
      <c r="D63" s="298">
        <v>0</v>
      </c>
      <c r="E63" s="298">
        <v>0</v>
      </c>
      <c r="F63" s="298">
        <v>0</v>
      </c>
      <c r="G63" s="298">
        <v>0</v>
      </c>
      <c r="H63" s="298">
        <v>21805</v>
      </c>
      <c r="I63" s="298">
        <v>10438</v>
      </c>
      <c r="J63" s="298">
        <v>0</v>
      </c>
      <c r="K63" s="298">
        <v>660</v>
      </c>
      <c r="L63" s="298">
        <v>0</v>
      </c>
      <c r="M63" s="298">
        <v>0</v>
      </c>
      <c r="N63" s="298">
        <v>0</v>
      </c>
      <c r="O63" s="298">
        <v>0</v>
      </c>
      <c r="P63" s="298">
        <v>700</v>
      </c>
      <c r="Q63" s="298">
        <v>0</v>
      </c>
      <c r="R63" s="298">
        <v>0</v>
      </c>
      <c r="S63" s="298">
        <v>0</v>
      </c>
      <c r="T63" s="298">
        <v>0</v>
      </c>
      <c r="U63" s="298">
        <v>0</v>
      </c>
      <c r="V63" s="298">
        <v>0</v>
      </c>
      <c r="W63" s="298">
        <v>0</v>
      </c>
      <c r="X63" s="298">
        <v>0</v>
      </c>
      <c r="Y63" s="298">
        <v>0</v>
      </c>
      <c r="Z63" s="298">
        <v>0</v>
      </c>
      <c r="AA63" s="298">
        <v>0</v>
      </c>
      <c r="AB63" s="298">
        <v>0</v>
      </c>
      <c r="AC63" s="298">
        <v>0</v>
      </c>
      <c r="AD63" s="298">
        <v>0</v>
      </c>
      <c r="AE63" s="298">
        <v>0</v>
      </c>
      <c r="AF63" s="298">
        <v>0</v>
      </c>
      <c r="AG63" s="298">
        <v>0</v>
      </c>
      <c r="AH63" s="298">
        <v>0</v>
      </c>
    </row>
    <row r="64" spans="1:34">
      <c r="A64" s="299"/>
      <c r="B64" s="299" t="s">
        <v>177</v>
      </c>
      <c r="C64" s="300">
        <v>18363</v>
      </c>
      <c r="D64" s="300">
        <v>9300</v>
      </c>
      <c r="E64" s="300">
        <v>95</v>
      </c>
      <c r="F64" s="300">
        <v>13200</v>
      </c>
      <c r="G64" s="300">
        <v>3422</v>
      </c>
      <c r="H64" s="300">
        <v>113540</v>
      </c>
      <c r="I64" s="300">
        <v>48138</v>
      </c>
      <c r="J64" s="300">
        <v>14021</v>
      </c>
      <c r="K64" s="300">
        <v>1160</v>
      </c>
      <c r="L64" s="300">
        <v>139500</v>
      </c>
      <c r="M64" s="300">
        <v>61500</v>
      </c>
      <c r="N64" s="300">
        <v>46172</v>
      </c>
      <c r="O64" s="300">
        <v>857</v>
      </c>
      <c r="P64" s="300">
        <v>1400</v>
      </c>
      <c r="Q64" s="300">
        <v>11000</v>
      </c>
      <c r="R64" s="300">
        <v>3066</v>
      </c>
      <c r="S64" s="300">
        <v>2500</v>
      </c>
      <c r="T64" s="300">
        <v>8800</v>
      </c>
      <c r="U64" s="300">
        <v>1500</v>
      </c>
      <c r="V64" s="300">
        <v>11100</v>
      </c>
      <c r="W64" s="300">
        <v>405</v>
      </c>
      <c r="X64" s="300">
        <v>102</v>
      </c>
      <c r="Y64" s="300">
        <v>1650</v>
      </c>
      <c r="Z64" s="300">
        <v>0</v>
      </c>
      <c r="AA64" s="300">
        <v>370</v>
      </c>
      <c r="AB64" s="300">
        <v>1184</v>
      </c>
      <c r="AC64" s="300">
        <v>1554</v>
      </c>
      <c r="AD64" s="300">
        <v>50</v>
      </c>
      <c r="AE64" s="300">
        <v>7500</v>
      </c>
      <c r="AF64" s="300">
        <v>6200</v>
      </c>
      <c r="AG64" s="300">
        <v>65</v>
      </c>
      <c r="AH64" s="300">
        <v>85</v>
      </c>
    </row>
    <row r="65" spans="5:29">
      <c r="E65" s="301"/>
      <c r="F65" s="302"/>
      <c r="G65" s="303"/>
      <c r="AC65" s="304"/>
    </row>
    <row r="66" spans="5:29">
      <c r="E66" s="305"/>
      <c r="F66" s="306"/>
      <c r="G66" s="306"/>
    </row>
    <row r="67" spans="5:29">
      <c r="E67" s="307"/>
    </row>
  </sheetData>
  <mergeCells count="38">
    <mergeCell ref="AH9:AH10"/>
    <mergeCell ref="T9:T10"/>
    <mergeCell ref="U9:V9"/>
    <mergeCell ref="W9:W10"/>
    <mergeCell ref="X9:X10"/>
    <mergeCell ref="Y9:Y10"/>
    <mergeCell ref="Z9:Z10"/>
    <mergeCell ref="AA9:AC9"/>
    <mergeCell ref="AD9:AD10"/>
    <mergeCell ref="AE9:AE10"/>
    <mergeCell ref="AF9:AF10"/>
    <mergeCell ref="AG9:AG10"/>
    <mergeCell ref="N9:N10"/>
    <mergeCell ref="O9:O10"/>
    <mergeCell ref="P9:P10"/>
    <mergeCell ref="Q9:Q10"/>
    <mergeCell ref="R9:R10"/>
    <mergeCell ref="I9:I10"/>
    <mergeCell ref="J9:J10"/>
    <mergeCell ref="K9:K10"/>
    <mergeCell ref="L9:L10"/>
    <mergeCell ref="M9:M10"/>
    <mergeCell ref="AG1:AH1"/>
    <mergeCell ref="AG2:AH2"/>
    <mergeCell ref="A4:AH4"/>
    <mergeCell ref="A5:A10"/>
    <mergeCell ref="B5:B10"/>
    <mergeCell ref="C5:AF6"/>
    <mergeCell ref="AG5:AH6"/>
    <mergeCell ref="C7:AD7"/>
    <mergeCell ref="AE7:AF7"/>
    <mergeCell ref="AG7:AH7"/>
    <mergeCell ref="S9:S10"/>
    <mergeCell ref="C8:L8"/>
    <mergeCell ref="M8:AD8"/>
    <mergeCell ref="C9:E9"/>
    <mergeCell ref="F9:G9"/>
    <mergeCell ref="H9:H10"/>
  </mergeCells>
  <pageMargins left="0" right="0" top="0.15748031496062992" bottom="0.15748031496062992" header="0.31496062992125984" footer="0.31496062992125984"/>
  <pageSetup paperSize="9" scale="40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7</vt:i4>
      </vt:variant>
    </vt:vector>
  </HeadingPairs>
  <TitlesOfParts>
    <vt:vector size="18" baseType="lpstr">
      <vt:lpstr>Приложение 1</vt:lpstr>
      <vt:lpstr>Приложение2</vt:lpstr>
      <vt:lpstr>Приложение 2</vt:lpstr>
      <vt:lpstr>Приложение 4</vt:lpstr>
      <vt:lpstr>ДС</vt:lpstr>
      <vt:lpstr>КС+ДС</vt:lpstr>
      <vt:lpstr>Таблица 1</vt:lpstr>
      <vt:lpstr>Таблица 2</vt:lpstr>
      <vt:lpstr>Таблица 3</vt:lpstr>
      <vt:lpstr>Таблица 4</vt:lpstr>
      <vt:lpstr>Таблица 8</vt:lpstr>
      <vt:lpstr>'Таблица 1'!Заголовки_для_печати</vt:lpstr>
      <vt:lpstr>'Таблица 3'!Заголовки_для_печати</vt:lpstr>
      <vt:lpstr>'Таблица 8'!Заголовки_для_печати</vt:lpstr>
      <vt:lpstr>'Приложение 1'!Область_печати</vt:lpstr>
      <vt:lpstr>'Приложение 2'!Область_печати</vt:lpstr>
      <vt:lpstr>Приложение2!Область_печати</vt:lpstr>
      <vt:lpstr>'Таблица 8'!Область_печати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Биденкова</dc:creator>
  <cp:lastModifiedBy>razum</cp:lastModifiedBy>
  <cp:lastPrinted>2022-02-22T12:21:02Z</cp:lastPrinted>
  <dcterms:created xsi:type="dcterms:W3CDTF">2014-12-16T06:42:44Z</dcterms:created>
  <dcterms:modified xsi:type="dcterms:W3CDTF">2022-02-22T12:21:28Z</dcterms:modified>
</cp:coreProperties>
</file>