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таблица 1" sheetId="3" r:id="rId1"/>
    <sheet name="Таблица 2" sheetId="10" r:id="rId2"/>
    <sheet name="Таблица 3" sheetId="11" r:id="rId3"/>
    <sheet name="Таблица 4" sheetId="4" r:id="rId4"/>
    <sheet name="Таблица 5" sheetId="6" r:id="rId5"/>
    <sheet name="Таблица 6" sheetId="2" r:id="rId6"/>
    <sheet name="Таблица 8" sheetId="1" r:id="rId7"/>
    <sheet name="Таблица 9" sheetId="5" r:id="rId8"/>
  </sheets>
  <definedNames>
    <definedName name="_xlnm.Print_Titles" localSheetId="0">'таблица 1'!$6:$10</definedName>
    <definedName name="_xlnm.Print_Titles" localSheetId="6">'Таблица 8'!$5:$9</definedName>
    <definedName name="_xlnm.Print_Area" localSheetId="2">'Таблица 3'!$A$1:$P$28</definedName>
  </definedNames>
  <calcPr calcId="152511"/>
</workbook>
</file>

<file path=xl/calcChain.xml><?xml version="1.0" encoding="utf-8"?>
<calcChain xmlns="http://schemas.openxmlformats.org/spreadsheetml/2006/main">
  <c r="T11" i="10" l="1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T10" i="10"/>
  <c r="S10" i="10"/>
  <c r="R10" i="10"/>
  <c r="Q10" i="10"/>
  <c r="P10" i="10"/>
  <c r="O10" i="10"/>
  <c r="N10" i="10"/>
  <c r="M10" i="10"/>
  <c r="L10" i="10"/>
  <c r="K10" i="10"/>
  <c r="J10" i="10"/>
  <c r="I10" i="10"/>
  <c r="H10" i="10"/>
  <c r="G10" i="10"/>
  <c r="F10" i="10"/>
  <c r="E10" i="10"/>
  <c r="T9" i="10"/>
  <c r="T12" i="10" s="1"/>
  <c r="S9" i="10"/>
  <c r="S12" i="10" s="1"/>
  <c r="R9" i="10"/>
  <c r="R12" i="10" s="1"/>
  <c r="Q9" i="10"/>
  <c r="Q12" i="10" s="1"/>
  <c r="P9" i="10"/>
  <c r="P12" i="10" s="1"/>
  <c r="O9" i="10"/>
  <c r="O12" i="10" s="1"/>
  <c r="N9" i="10"/>
  <c r="N12" i="10" s="1"/>
  <c r="M9" i="10"/>
  <c r="M12" i="10" s="1"/>
  <c r="L9" i="10"/>
  <c r="L12" i="10" s="1"/>
  <c r="K9" i="10"/>
  <c r="K12" i="10" s="1"/>
  <c r="J9" i="10"/>
  <c r="J12" i="10" s="1"/>
  <c r="I9" i="10"/>
  <c r="I12" i="10" s="1"/>
  <c r="H9" i="10"/>
  <c r="H12" i="10" s="1"/>
  <c r="G9" i="10"/>
  <c r="G12" i="10" s="1"/>
  <c r="F9" i="10"/>
  <c r="F12" i="10" s="1"/>
  <c r="E9" i="10"/>
  <c r="E12" i="10" s="1"/>
  <c r="D11" i="10"/>
  <c r="D10" i="10"/>
  <c r="D9" i="10"/>
  <c r="D12" i="10" l="1"/>
  <c r="S75" i="3"/>
  <c r="S77" i="3" s="1"/>
  <c r="I7" i="6" l="1"/>
  <c r="I12" i="6" s="1"/>
  <c r="H12" i="6"/>
  <c r="G12" i="6"/>
  <c r="F12" i="6"/>
  <c r="E12" i="6"/>
  <c r="D12" i="6"/>
  <c r="R15" i="5" l="1"/>
  <c r="M15" i="5"/>
  <c r="L15" i="5"/>
  <c r="K15" i="5"/>
  <c r="J15" i="5"/>
  <c r="H15" i="5"/>
  <c r="E15" i="5"/>
  <c r="D15" i="5"/>
  <c r="C15" i="5"/>
  <c r="R14" i="5"/>
  <c r="M14" i="5"/>
  <c r="L14" i="5"/>
  <c r="K14" i="5"/>
  <c r="J14" i="5"/>
  <c r="H14" i="5"/>
  <c r="E14" i="5"/>
  <c r="D14" i="5"/>
  <c r="C14" i="5"/>
  <c r="G12" i="5"/>
  <c r="E12" i="5"/>
  <c r="R9" i="5"/>
  <c r="R11" i="5" s="1"/>
  <c r="N9" i="5"/>
  <c r="N11" i="5" s="1"/>
  <c r="M9" i="5"/>
  <c r="M11" i="5" s="1"/>
  <c r="L9" i="5"/>
  <c r="L11" i="5" s="1"/>
  <c r="K9" i="5"/>
  <c r="K11" i="5" s="1"/>
  <c r="J9" i="5"/>
  <c r="J11" i="5" s="1"/>
  <c r="H9" i="5"/>
  <c r="H11" i="5" s="1"/>
  <c r="G9" i="5"/>
  <c r="G11" i="5" s="1"/>
  <c r="E9" i="5"/>
  <c r="E11" i="5" s="1"/>
  <c r="D9" i="5"/>
  <c r="D11" i="5" s="1"/>
  <c r="C9" i="5"/>
  <c r="C11" i="5" s="1"/>
  <c r="K13" i="4"/>
  <c r="J13" i="4"/>
  <c r="I13" i="4"/>
  <c r="E13" i="4"/>
  <c r="D13" i="4"/>
  <c r="C13" i="4"/>
  <c r="R75" i="3" l="1"/>
  <c r="R77" i="3" s="1"/>
  <c r="N75" i="3"/>
  <c r="E12" i="2" l="1"/>
  <c r="D12" i="2"/>
  <c r="C7" i="2"/>
  <c r="C12" i="2" s="1"/>
  <c r="K38" i="1"/>
  <c r="J38" i="1"/>
  <c r="I38" i="1"/>
  <c r="G38" i="1"/>
  <c r="E38" i="1"/>
  <c r="D38" i="1"/>
  <c r="C38" i="1"/>
  <c r="B38" i="1"/>
  <c r="M37" i="1"/>
  <c r="L37" i="1"/>
  <c r="F37" i="1"/>
  <c r="N37" i="1" s="1"/>
  <c r="M36" i="1"/>
  <c r="L36" i="1"/>
  <c r="F36" i="1"/>
  <c r="N36" i="1" s="1"/>
  <c r="M35" i="1"/>
  <c r="L35" i="1"/>
  <c r="F35" i="1"/>
  <c r="N35" i="1" s="1"/>
  <c r="M34" i="1"/>
  <c r="L34" i="1"/>
  <c r="F34" i="1"/>
  <c r="N34" i="1" s="1"/>
  <c r="M33" i="1"/>
  <c r="H33" i="1"/>
  <c r="H38" i="1" s="1"/>
  <c r="F33" i="1"/>
  <c r="M32" i="1"/>
  <c r="L32" i="1"/>
  <c r="F32" i="1"/>
  <c r="N32" i="1" s="1"/>
  <c r="M31" i="1"/>
  <c r="L31" i="1"/>
  <c r="F31" i="1"/>
  <c r="N31" i="1" s="1"/>
  <c r="M30" i="1"/>
  <c r="L30" i="1"/>
  <c r="F30" i="1"/>
  <c r="N30" i="1" s="1"/>
  <c r="M29" i="1"/>
  <c r="L29" i="1"/>
  <c r="F29" i="1"/>
  <c r="N29" i="1" s="1"/>
  <c r="M28" i="1"/>
  <c r="L28" i="1"/>
  <c r="F28" i="1"/>
  <c r="N28" i="1" s="1"/>
  <c r="M27" i="1"/>
  <c r="L27" i="1"/>
  <c r="F27" i="1"/>
  <c r="N27" i="1" s="1"/>
  <c r="M26" i="1"/>
  <c r="L26" i="1"/>
  <c r="F26" i="1"/>
  <c r="N26" i="1" s="1"/>
  <c r="M25" i="1"/>
  <c r="L25" i="1"/>
  <c r="F25" i="1"/>
  <c r="N25" i="1" s="1"/>
  <c r="M24" i="1"/>
  <c r="L24" i="1"/>
  <c r="F24" i="1"/>
  <c r="N24" i="1" s="1"/>
  <c r="M23" i="1"/>
  <c r="L23" i="1"/>
  <c r="F23" i="1"/>
  <c r="N23" i="1" s="1"/>
  <c r="M22" i="1"/>
  <c r="L22" i="1"/>
  <c r="F22" i="1"/>
  <c r="N22" i="1" s="1"/>
  <c r="M21" i="1"/>
  <c r="L21" i="1"/>
  <c r="F21" i="1"/>
  <c r="N21" i="1" s="1"/>
  <c r="M20" i="1"/>
  <c r="L20" i="1"/>
  <c r="F20" i="1"/>
  <c r="N20" i="1" s="1"/>
  <c r="M19" i="1"/>
  <c r="L19" i="1"/>
  <c r="F19" i="1"/>
  <c r="N19" i="1" s="1"/>
  <c r="M18" i="1"/>
  <c r="L18" i="1"/>
  <c r="F18" i="1"/>
  <c r="N18" i="1" s="1"/>
  <c r="M17" i="1"/>
  <c r="L17" i="1"/>
  <c r="F17" i="1"/>
  <c r="N17" i="1" s="1"/>
  <c r="M16" i="1"/>
  <c r="L16" i="1"/>
  <c r="F16" i="1"/>
  <c r="N16" i="1" s="1"/>
  <c r="M15" i="1"/>
  <c r="L15" i="1"/>
  <c r="F15" i="1"/>
  <c r="N15" i="1" s="1"/>
  <c r="M14" i="1"/>
  <c r="L14" i="1"/>
  <c r="F14" i="1"/>
  <c r="N14" i="1" s="1"/>
  <c r="M13" i="1"/>
  <c r="L13" i="1"/>
  <c r="F13" i="1"/>
  <c r="N13" i="1" s="1"/>
  <c r="M12" i="1"/>
  <c r="L12" i="1"/>
  <c r="F12" i="1"/>
  <c r="N12" i="1" s="1"/>
  <c r="M11" i="1"/>
  <c r="L11" i="1"/>
  <c r="F11" i="1"/>
  <c r="N11" i="1" s="1"/>
  <c r="M10" i="1"/>
  <c r="L10" i="1"/>
  <c r="F10" i="1"/>
  <c r="F38" i="1" s="1"/>
  <c r="L38" i="1" l="1"/>
  <c r="N38" i="1" s="1"/>
  <c r="N33" i="1"/>
  <c r="L33" i="1"/>
  <c r="N10" i="1"/>
  <c r="M38" i="1"/>
</calcChain>
</file>

<file path=xl/sharedStrings.xml><?xml version="1.0" encoding="utf-8"?>
<sst xmlns="http://schemas.openxmlformats.org/spreadsheetml/2006/main" count="323" uniqueCount="229">
  <si>
    <t>Распределение объемов профилактических медицинских осмотров, включая диспансеризацию, на 2019 год</t>
  </si>
  <si>
    <t>Медицинские организации</t>
  </si>
  <si>
    <t>Детское население</t>
  </si>
  <si>
    <t>Взрослое население</t>
  </si>
  <si>
    <t xml:space="preserve">Посещения центров здоровья, всего </t>
  </si>
  <si>
    <t>всего профилактических медицинских осмотров, включая диспансеризацию (посещения)</t>
  </si>
  <si>
    <t>Профилактические медицинские осмотры несовершеннолетних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</si>
  <si>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</si>
  <si>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</si>
  <si>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Посещения центров здоровья</t>
  </si>
  <si>
    <t>Итого по детскому населению</t>
  </si>
  <si>
    <t>Первый этап диспансеризации</t>
  </si>
  <si>
    <t>Второй этап диспансеризации</t>
  </si>
  <si>
    <t>Медицинские профилактические осмотры</t>
  </si>
  <si>
    <t>Диспансерное наблюдение хронических больных</t>
  </si>
  <si>
    <t>Итого по взрослому населению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</si>
  <si>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</si>
  <si>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</si>
  <si>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</si>
  <si>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</si>
  <si>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</si>
  <si>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</si>
  <si>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</si>
  <si>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</si>
  <si>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</si>
  <si>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</si>
  <si>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</si>
  <si>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</si>
  <si>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</si>
  <si>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</si>
  <si>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</si>
  <si>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</si>
  <si>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</si>
  <si>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</si>
  <si>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</si>
  <si>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</si>
  <si>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</si>
  <si>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</si>
  <si>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</si>
  <si>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</si>
  <si>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</si>
  <si>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</si>
  <si>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 xml:space="preserve">Федеральное государственное бюждетное учреждение здравоохранения «Медицинский центр «Решма» Федерального медико-биологического агентства» </t>
  </si>
  <si>
    <t>Областное бюджетное учреждение здравоохранения «Ивановский областной онкологический диспансер»</t>
  </si>
  <si>
    <t>Всего по Ивановской области</t>
  </si>
  <si>
    <t>Таблица 6</t>
  </si>
  <si>
    <t xml:space="preserve">Распределение объемов предоставления медицинской помощи, оказываемой в центрах здоровья медицинских организаций Ивановской области, между медицинскими организациями на 2019 год
</t>
  </si>
  <si>
    <t xml:space="preserve">№ </t>
  </si>
  <si>
    <t>Наименование медицинской организации</t>
  </si>
  <si>
    <t>Количество посещений к специалистам центров здоровья</t>
  </si>
  <si>
    <t>всего</t>
  </si>
  <si>
    <t>терапия</t>
  </si>
  <si>
    <t>педиатрия</t>
  </si>
  <si>
    <t>Областное бюджетное учреждение здравоохранения «Городская клиническая больница № 4»</t>
  </si>
  <si>
    <t>Итого: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</si>
  <si>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</si>
  <si>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</si>
  <si>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</si>
  <si>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</si>
  <si>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Круглосуточный стационар (случаи госпитализации)</t>
  </si>
  <si>
    <t>в том числе для медицинской помощи по профилю"онкология" (случаи госпитализации)</t>
  </si>
  <si>
    <t>в том числе медицинская реабилитация (случаи госпитализации)</t>
  </si>
  <si>
    <t>в том числе медицинская реабилитация для детей в возрасте 0 - 17 лет                               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</si>
  <si>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</si>
  <si>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</si>
  <si>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>Дневной стационар (случаи лечения)</t>
  </si>
  <si>
    <t xml:space="preserve">в том числе случаев лечения при экстракорпоральном                      оплодотворении </t>
  </si>
  <si>
    <t>в том числе для медицинской помощи по профилю"онкология"                      (случаи лечения)</t>
  </si>
  <si>
    <t>Амбулаторная помощь</t>
  </si>
  <si>
    <t xml:space="preserve">Паллиативная медицинская помощь в  амбулаторных условиях                                  (посещения) </t>
  </si>
  <si>
    <t>в том числе</t>
  </si>
  <si>
    <t>Скорая медицинская помощь вне медицинской организации, включая медицинскую эвакуацию (число вызовов)</t>
  </si>
  <si>
    <t>Число посещений с профилактическими и иными целями</t>
  </si>
  <si>
    <t>из них профилактические медицинские осмотры, включая                               диспансеризацию (посещения)</t>
  </si>
  <si>
    <t xml:space="preserve"> Число посещений, оказываемых в неотложной форме</t>
  </si>
  <si>
    <t>число обращений по  поводу заболеваний</t>
  </si>
  <si>
    <t xml:space="preserve"> посещения в амбулаторных условиях, в том числе на дому (за исключением посещений на дому выездными патронажными бригадами)</t>
  </si>
  <si>
    <t xml:space="preserve">при осуществлении посещений на дому выездными патронажными бригадами паллиативной медицинской        помощи </t>
  </si>
  <si>
    <t>гр.1</t>
  </si>
  <si>
    <t>гр.2</t>
  </si>
  <si>
    <t>гр.3 из гр.2</t>
  </si>
  <si>
    <t>гр.4 из гр.2</t>
  </si>
  <si>
    <t>гр.5 из гр.4</t>
  </si>
  <si>
    <t>гр.6 из гр.2</t>
  </si>
  <si>
    <t>гр.7</t>
  </si>
  <si>
    <t>гр.8</t>
  </si>
  <si>
    <t>гр.9 из гр.8</t>
  </si>
  <si>
    <t>гр.10 из гр.8</t>
  </si>
  <si>
    <t>гр.11</t>
  </si>
  <si>
    <t>гр. 12 из гр.11</t>
  </si>
  <si>
    <t>гр.13</t>
  </si>
  <si>
    <t>гр.14</t>
  </si>
  <si>
    <t>гр.15</t>
  </si>
  <si>
    <t>гр. 16 из гр. 15</t>
  </si>
  <si>
    <t>гр. 17 из гр. 15</t>
  </si>
  <si>
    <t>гр.18</t>
  </si>
  <si>
    <t>Областное бюджетное учреждение здравоохранения «Городская клиническая больница  № 8» г.Иваново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</si>
  <si>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</si>
  <si>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</si>
  <si>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</si>
  <si>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</si>
  <si>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</si>
  <si>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</si>
  <si>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</si>
  <si>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</si>
  <si>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</si>
  <si>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</si>
  <si>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</si>
  <si>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</si>
  <si>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Негосударственное учреждение  здравоохранения «Отделенческая больница на станции Иваново открытого акционерного общества «Российские железные дороги»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</si>
  <si>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</si>
  <si>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>Общество с ограниченной ответственностью «Клиническая стоматология»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</si>
  <si>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</si>
  <si>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</si>
  <si>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</si>
  <si>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 xml:space="preserve"> ИП Замыслов Данил Евгеньевич</t>
  </si>
  <si>
    <t>Медицинское частное учреждение дополнительного профессионального образования "Нефросовет"</t>
  </si>
  <si>
    <t>"Общество с ограниченной ответственностью «Санаторий Зеленый городок»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</si>
  <si>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</si>
  <si>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</si>
  <si>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>Общество с ограниченной ответственностью "Велес"</t>
  </si>
  <si>
    <t>Общество с ограниченной ответственностью "ЖИВАЯ ВОДА"</t>
  </si>
  <si>
    <t xml:space="preserve">Государственное бюджетное учреждение здравоохранения Владимирской области "Областная клиническая больница" </t>
  </si>
  <si>
    <t>Общество с ограниченной ответственностью "Медицинский центр "Европа"</t>
  </si>
  <si>
    <t>Общество с ограниченной ответственностью "Валеология"</t>
  </si>
  <si>
    <t>Общество с ограниченной ответственностью "Мать и дитя Ярославль"</t>
  </si>
  <si>
    <t xml:space="preserve">Общество с ограниченной ответственностью "Мать и дитя Кострома" </t>
  </si>
  <si>
    <t xml:space="preserve">Общество с ограниченной ответственностью "Мать и дитя Владимир" </t>
  </si>
  <si>
    <t>Общество с ограниченной ответственностью «Медицинский центр «Юнона»</t>
  </si>
  <si>
    <t>Помощь, оказанная в др.территориях</t>
  </si>
  <si>
    <t>Итого по ТПГГ</t>
  </si>
  <si>
    <t>таблица 4</t>
  </si>
  <si>
    <t>Объемы паллиативной медицинской помощи, оказываемой в рамках территориальной программы обязательного медицинского страхования на территории Ивановской области на 2019 год и плановый период 2020 и 2021 годов между медицинскими организациями на 2019 год</t>
  </si>
  <si>
    <t>№ п/п</t>
  </si>
  <si>
    <t>Количество коек</t>
  </si>
  <si>
    <t>Количество койко-дней</t>
  </si>
  <si>
    <t xml:space="preserve">Количество посещений в амб.условиях </t>
  </si>
  <si>
    <t xml:space="preserve">в том числе </t>
  </si>
  <si>
    <t>Профиль койки</t>
  </si>
  <si>
    <t>взр.</t>
  </si>
  <si>
    <t>дет.</t>
  </si>
  <si>
    <t>при осуществлении посещений на дому выездными патронажными бригадами паллиативной медицинской помощи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</si>
  <si>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</si>
  <si>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</si>
  <si>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</si>
  <si>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</si>
  <si>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</si>
  <si>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Общество с ограниченной ответственностью «Добрый день»</t>
  </si>
  <si>
    <t>Таблица 9</t>
  </si>
  <si>
    <t>Распределение объемов предоставления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2019 год и плановый период 2020 и 2021 годов</t>
  </si>
  <si>
    <t>Год</t>
  </si>
  <si>
    <t>Численность застрахованных</t>
  </si>
  <si>
    <t>в том числе медицинская реабилитация для детей в возрасте 0 - 17 лет  (случаи госпитализации)</t>
  </si>
  <si>
    <t>в том числе случаев лечения при экстракорпоральном оплодотворении</t>
  </si>
  <si>
    <t>в том числе для медицинской помощи по профилю"онкология" (случаи лечения)</t>
  </si>
  <si>
    <t xml:space="preserve">Паллиативная медицинская помощь в  амбулаторных условиях (посещения) </t>
  </si>
  <si>
    <t>из них профилактические медицинские осмотры, включая диспансеризацию (посещения)</t>
  </si>
  <si>
    <t xml:space="preserve">при осуществлении посещений на дому выездными патронажными бригадами паллиативной медицинской помощи </t>
  </si>
  <si>
    <t>Норматив 2019</t>
  </si>
  <si>
    <t>население застр./норматив объемов</t>
  </si>
  <si>
    <t>отклонение</t>
  </si>
  <si>
    <t xml:space="preserve">Таблица 5 </t>
  </si>
  <si>
    <t>Наименование этапов проведения ЭКО</t>
  </si>
  <si>
    <t>Проведение первого этапа экстракорпорального оплодотворения (стимуляция суперовуляции), I-II (стимуляция суперовуляции, получение яйцеклетки), I-III (стимуляция суперовуляции, получение яйцеклетки, экстракорпоральное оплодотворение и культивирование эмбрионов) без последующей криоконсервации эмбрионов (неполный цикл)</t>
  </si>
  <si>
    <t>Проведение I-III этапов экстракорпорального оплодотворения (стимуляция суперовуляции, получение яйцеклетки, экстракорпоральное оплодотворение и культивирование эмбрионов) с последующей криоконсервацией эмбрионов (неполный цикл)</t>
  </si>
  <si>
    <t>Полный цикл экстракорпорального оплодотворения без применения  криоконсервации эмбрионов</t>
  </si>
  <si>
    <t xml:space="preserve">Полный цикл экстракорпорального оплодотворения с криоконсервацией эмбрионов
</t>
  </si>
  <si>
    <t>Размораживание криоконсервированных эмбрионов с последующим переносом эмбрионов в полость матки (криоперенос)</t>
  </si>
  <si>
    <t xml:space="preserve">Всего случаев ЭКО в условиях дневного стационара </t>
  </si>
  <si>
    <t>Федеральное государственное бюджетное учреждение "Ивановский научно-исследовательский институт материнства и детства имени В.Н.Городкова" Министерства здравоохранения Российской Федерации</t>
  </si>
  <si>
    <t>Общество с ограниченной ответственностью "Клиника Современной Медицины"</t>
  </si>
  <si>
    <t>Общество с ограниченной ответственностью "Медицинский центр "Юнона"</t>
  </si>
  <si>
    <t>Итого</t>
  </si>
  <si>
    <t>Распределение объемов предоставления  медицинской помощи, оказываемой в рамках территориальной программы обязательного медицинского страхования на территории Ивановской области на 2019 год и плановый период 2020 и 2021 годов, между медицинскими организациями на 2019 год (за исключением медицинских услуг)</t>
  </si>
  <si>
    <t>таблица 8</t>
  </si>
  <si>
    <t>Таблица 1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</si>
  <si>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2019 год и плановый период 2020 и 2021 годов, по уровням оказания медицинской помощи на 2019 год (за исключением медицинских услуг)</t>
  </si>
  <si>
    <t xml:space="preserve"> </t>
  </si>
  <si>
    <t xml:space="preserve">Таблица 2 </t>
  </si>
  <si>
    <t>Уровни медицинской помощи</t>
  </si>
  <si>
    <t xml:space="preserve">в том числе случаев лечения при экстракорпоральном оплодотворении </t>
  </si>
  <si>
    <t>1 уровень</t>
  </si>
  <si>
    <t>2 уровень</t>
  </si>
  <si>
    <t>3 уровень</t>
  </si>
  <si>
    <t>Всего</t>
  </si>
  <si>
    <t>Общество с ограниченной ответственностью "Ситилаб-Иваново" (исключено из реестра 22.02.2019)</t>
  </si>
  <si>
    <t>Общество с ограниченной ответственностью  "ЦЕНТР ЭКО" (г. Кострома) (исключено из реестра 26.02.2019)</t>
  </si>
  <si>
    <t>Общество с ограниченной ответственностью  "ЦЕНТР ЭКО" (г. Владимир) (исключено из реестра 26.02.2019)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</si>
  <si>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</si>
  <si>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2019 год и плановый период 2020 и 2021 годов, между медицинскими организациями на 2019 год</t>
  </si>
  <si>
    <t>Медицинские услуги</t>
  </si>
  <si>
    <t>В амбулаторно-поликлинических условиях</t>
  </si>
  <si>
    <t>В условиях круглосуточного стационара</t>
  </si>
  <si>
    <t>в рамках базовой программы ОМС</t>
  </si>
  <si>
    <t>сверх базовой программы ОМС</t>
  </si>
  <si>
    <t>Компьютерная томография</t>
  </si>
  <si>
    <t>Магнитно-резонанансная томография</t>
  </si>
  <si>
    <t>Гемодиализ интермиттирующий высокопоточный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</si>
  <si>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</si>
  <si>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</si>
  <si>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Патологоанатомическое исследование биопсийного (операционного) материала</t>
  </si>
  <si>
    <t>Маммография (с использованием            передвижного маммографа)</t>
  </si>
  <si>
    <t>Дистанционное наблюдение за показателями артериального давления</t>
  </si>
  <si>
    <t>Неонатальный скрининг новорожденных</t>
  </si>
  <si>
    <t>Пренатальная (дородовая) диагностика у беременных женщин</t>
  </si>
  <si>
    <t>Гемодиафильтрация продолжительная</t>
  </si>
  <si>
    <t>без контрастирования</t>
  </si>
  <si>
    <t>с контрастированием</t>
  </si>
  <si>
    <t>при подборе лекарственной терапии</t>
  </si>
  <si>
    <t>при контроле эффективности лекарственной терапии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</si>
  <si>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</si>
  <si>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</si>
  <si>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</si>
  <si>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</si>
  <si>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"МРТ-Центр"</t>
  </si>
  <si>
    <t>Общество с ограниченной ответственностью "Лечебно-диагностический центр Международного института биологических систем-Иваново"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</si>
  <si>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</si>
  <si>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</si>
  <si>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</si>
  <si>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</si>
  <si>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</si>
  <si>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</si>
  <si>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Общество с ограниченной ответственностью "УЗ Областной диагностический центр"</t>
  </si>
  <si>
    <t>Областное бюджетное учреждение здравоохранения  Ивановской области "Областная детская клиническая больница"</t>
  </si>
  <si>
    <t>Общество с ограниченной ответственностью "Здоровье"</t>
  </si>
  <si>
    <t>Автономная некоммерческая организация "Медицинский центр "Белая роза"</t>
  </si>
  <si>
    <t>Общество с ограниченной ответственностью "М-ЛАЙН"</t>
  </si>
  <si>
    <t xml:space="preserve">Распределение объемов ЭКО в зависимости от этапа на 2019 год </t>
  </si>
  <si>
    <t>Приложение 4
к протоколу Комиссии по разработке территориальной программы обязательного
медицинского страхования
 от 27.06.2019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</si>
</sst>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0.000"/>
    <numFmt numFmtId="168" formatCode="_-* #,##0_р_._-;\-* #,##0_р_._-;_-* &quot;-&quot;??_р_._-;_-@_-"/>
    <numFmt numFmtId="169" formatCode="[$-419]General"/>
    <numFmt numFmtId="170" formatCode="#,##0.00&quot; &quot;[$руб.-419];[Red]&quot;-&quot;#,##0.00&quot; &quot;[$руб.-419]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theme="1"/>
      <name val="Arial Cyr"/>
      <charset val="204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6"/>
      <color theme="1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u/>
      <sz val="11"/>
      <color theme="1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9">
    <xf numFmtId="0" fontId="0" fillId="0" borderId="0"/>
    <xf numFmtId="0" fontId="1" fillId="0" borderId="0"/>
    <xf numFmtId="0" fontId="14" fillId="0" borderId="0"/>
    <xf numFmtId="0" fontId="22" fillId="0" borderId="0"/>
    <xf numFmtId="165" fontId="22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1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25" fillId="5" borderId="0" applyNumberFormat="0" applyBorder="0" applyAlignment="0" applyProtection="0"/>
    <xf numFmtId="0" fontId="26" fillId="22" borderId="15" applyNumberFormat="0" applyAlignment="0" applyProtection="0"/>
    <xf numFmtId="0" fontId="27" fillId="23" borderId="16" applyNumberFormat="0" applyAlignment="0" applyProtection="0"/>
    <xf numFmtId="169" fontId="28" fillId="0" borderId="0"/>
    <xf numFmtId="0" fontId="29" fillId="0" borderId="0"/>
    <xf numFmtId="0" fontId="30" fillId="0" borderId="0" applyNumberFormat="0" applyFill="0" applyBorder="0" applyAlignment="0" applyProtection="0"/>
    <xf numFmtId="0" fontId="31" fillId="6" borderId="0" applyNumberFormat="0" applyBorder="0" applyAlignment="0" applyProtection="0"/>
    <xf numFmtId="0" fontId="32" fillId="0" borderId="0">
      <alignment horizontal="center"/>
    </xf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32" fillId="0" borderId="0">
      <alignment horizontal="center" textRotation="90"/>
    </xf>
    <xf numFmtId="0" fontId="36" fillId="9" borderId="15" applyNumberFormat="0" applyAlignment="0" applyProtection="0"/>
    <xf numFmtId="0" fontId="37" fillId="0" borderId="20" applyNumberFormat="0" applyFill="0" applyAlignment="0" applyProtection="0"/>
    <xf numFmtId="0" fontId="38" fillId="24" borderId="0" applyNumberFormat="0" applyBorder="0" applyAlignment="0" applyProtection="0"/>
    <xf numFmtId="0" fontId="23" fillId="25" borderId="21" applyNumberFormat="0" applyFont="0" applyAlignment="0" applyProtection="0"/>
    <xf numFmtId="0" fontId="39" fillId="22" borderId="22" applyNumberFormat="0" applyAlignment="0" applyProtection="0"/>
    <xf numFmtId="0" fontId="40" fillId="0" borderId="0"/>
    <xf numFmtId="170" fontId="40" fillId="0" borderId="0"/>
    <xf numFmtId="0" fontId="41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43" fillId="0" borderId="0" applyNumberFormat="0" applyFill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21" borderId="0" applyNumberFormat="0" applyBorder="0" applyAlignment="0" applyProtection="0"/>
    <xf numFmtId="0" fontId="36" fillId="9" borderId="15" applyNumberFormat="0" applyAlignment="0" applyProtection="0"/>
    <xf numFmtId="0" fontId="39" fillId="22" borderId="22" applyNumberFormat="0" applyAlignment="0" applyProtection="0"/>
    <xf numFmtId="0" fontId="26" fillId="22" borderId="15" applyNumberForma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5" fillId="0" borderId="19" applyNumberFormat="0" applyFill="0" applyAlignment="0" applyProtection="0"/>
    <xf numFmtId="0" fontId="35" fillId="0" borderId="0" applyNumberFormat="0" applyFill="0" applyBorder="0" applyAlignment="0" applyProtection="0"/>
    <xf numFmtId="0" fontId="42" fillId="0" borderId="23" applyNumberFormat="0" applyFill="0" applyAlignment="0" applyProtection="0"/>
    <xf numFmtId="0" fontId="27" fillId="23" borderId="16" applyNumberFormat="0" applyAlignment="0" applyProtection="0"/>
    <xf numFmtId="0" fontId="41" fillId="0" borderId="0" applyNumberFormat="0" applyFill="0" applyBorder="0" applyAlignment="0" applyProtection="0"/>
    <xf numFmtId="0" fontId="38" fillId="24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22" fillId="0" borderId="0"/>
    <xf numFmtId="0" fontId="22" fillId="0" borderId="0"/>
    <xf numFmtId="0" fontId="45" fillId="0" borderId="0"/>
    <xf numFmtId="0" fontId="25" fillId="5" borderId="0" applyNumberFormat="0" applyBorder="0" applyAlignment="0" applyProtection="0"/>
    <xf numFmtId="0" fontId="30" fillId="0" borderId="0" applyNumberFormat="0" applyFill="0" applyBorder="0" applyAlignment="0" applyProtection="0"/>
    <xf numFmtId="0" fontId="44" fillId="25" borderId="21" applyNumberFormat="0" applyFont="0" applyAlignment="0" applyProtection="0"/>
    <xf numFmtId="0" fontId="44" fillId="25" borderId="21" applyNumberFormat="0" applyFont="0" applyAlignment="0" applyProtection="0"/>
    <xf numFmtId="0" fontId="44" fillId="25" borderId="21" applyNumberFormat="0" applyFont="0" applyAlignment="0" applyProtection="0"/>
    <xf numFmtId="0" fontId="37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31" fillId="6" borderId="0" applyNumberFormat="0" applyBorder="0" applyAlignment="0" applyProtection="0"/>
  </cellStyleXfs>
  <cellXfs count="22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6" fillId="0" borderId="2" xfId="0" applyFont="1" applyFill="1" applyBorder="1" applyAlignment="1">
      <alignment horizontal="left" vertical="top" wrapText="1"/>
    </xf>
    <xf numFmtId="3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Border="1"/>
    <xf numFmtId="0" fontId="4" fillId="0" borderId="2" xfId="0" applyFont="1" applyBorder="1" applyAlignment="1">
      <alignment wrapText="1"/>
    </xf>
    <xf numFmtId="3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indent="1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3" fontId="3" fillId="0" borderId="2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 applyProtection="1">
      <alignment horizontal="center" vertical="center" shrinkToFit="1"/>
      <protection locked="0"/>
    </xf>
    <xf numFmtId="164" fontId="13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1" fontId="13" fillId="0" borderId="2" xfId="1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3" fillId="0" borderId="0" xfId="2" applyNumberFormat="1" applyFont="1" applyFill="1" applyBorder="1" applyAlignment="1">
      <alignment horizontal="center" vertical="center" wrapText="1"/>
    </xf>
    <xf numFmtId="1" fontId="3" fillId="0" borderId="2" xfId="2" applyNumberFormat="1" applyFont="1" applyFill="1" applyBorder="1" applyAlignment="1">
      <alignment horizontal="center" vertical="center" wrapText="1"/>
    </xf>
    <xf numFmtId="1" fontId="13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right"/>
    </xf>
    <xf numFmtId="0" fontId="17" fillId="0" borderId="2" xfId="0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164" fontId="20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0" applyFont="1" applyFill="1"/>
    <xf numFmtId="0" fontId="21" fillId="0" borderId="0" xfId="0" applyFont="1" applyFill="1" applyAlignment="1">
      <alignment horizontal="left" vertical="top"/>
    </xf>
    <xf numFmtId="0" fontId="21" fillId="0" borderId="0" xfId="0" applyFont="1" applyFill="1" applyAlignment="1">
      <alignment horizontal="center" vertical="top"/>
    </xf>
    <xf numFmtId="0" fontId="21" fillId="0" borderId="0" xfId="0" applyFont="1" applyFill="1" applyAlignment="1">
      <alignment horizontal="left" indent="1"/>
    </xf>
    <xf numFmtId="0" fontId="21" fillId="0" borderId="2" xfId="0" applyFont="1" applyFill="1" applyBorder="1" applyAlignment="1">
      <alignment horizontal="center" vertical="center" textRotation="90" wrapText="1"/>
    </xf>
    <xf numFmtId="0" fontId="21" fillId="0" borderId="2" xfId="0" applyFont="1" applyFill="1" applyBorder="1" applyAlignment="1">
      <alignment vertical="top"/>
    </xf>
    <xf numFmtId="0" fontId="21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top"/>
    </xf>
    <xf numFmtId="0" fontId="21" fillId="0" borderId="2" xfId="0" applyFont="1" applyFill="1" applyBorder="1" applyAlignment="1">
      <alignment horizontal="left" vertical="top" wrapText="1"/>
    </xf>
    <xf numFmtId="3" fontId="21" fillId="3" borderId="2" xfId="0" applyNumberFormat="1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3" fontId="21" fillId="2" borderId="2" xfId="0" applyNumberFormat="1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0" fontId="3" fillId="0" borderId="0" xfId="3" applyFont="1" applyFill="1"/>
    <xf numFmtId="0" fontId="3" fillId="0" borderId="0" xfId="3" applyFont="1" applyFill="1" applyAlignment="1">
      <alignment horizontal="left" vertical="top"/>
    </xf>
    <xf numFmtId="0" fontId="3" fillId="0" borderId="0" xfId="3" applyFont="1" applyFill="1" applyAlignment="1">
      <alignment horizontal="center" vertical="top"/>
    </xf>
    <xf numFmtId="0" fontId="3" fillId="0" borderId="0" xfId="3" applyFont="1" applyFill="1" applyAlignment="1">
      <alignment horizontal="left" indent="1"/>
    </xf>
    <xf numFmtId="1" fontId="3" fillId="0" borderId="0" xfId="3" applyNumberFormat="1" applyFont="1" applyFill="1"/>
    <xf numFmtId="168" fontId="17" fillId="0" borderId="2" xfId="4" applyNumberFormat="1" applyFont="1" applyFill="1" applyBorder="1" applyAlignment="1">
      <alignment horizontal="center" shrinkToFit="1"/>
    </xf>
    <xf numFmtId="168" fontId="17" fillId="0" borderId="2" xfId="4" applyNumberFormat="1" applyFont="1" applyFill="1" applyBorder="1" applyAlignment="1">
      <alignment horizontal="center" vertical="center" shrinkToFit="1"/>
    </xf>
    <xf numFmtId="168" fontId="10" fillId="0" borderId="2" xfId="4" applyNumberFormat="1" applyFont="1" applyFill="1" applyBorder="1" applyAlignment="1">
      <alignment horizontal="center" vertical="center" shrinkToFit="1"/>
    </xf>
    <xf numFmtId="0" fontId="3" fillId="3" borderId="0" xfId="109" applyFont="1" applyFill="1"/>
    <xf numFmtId="0" fontId="22" fillId="3" borderId="0" xfId="3" applyFill="1"/>
    <xf numFmtId="0" fontId="9" fillId="3" borderId="0" xfId="109" applyFont="1" applyFill="1" applyAlignment="1">
      <alignment horizontal="right"/>
    </xf>
    <xf numFmtId="0" fontId="22" fillId="3" borderId="0" xfId="3" applyFill="1" applyAlignment="1">
      <alignment horizontal="center" vertical="center"/>
    </xf>
    <xf numFmtId="0" fontId="22" fillId="3" borderId="0" xfId="3" applyFill="1" applyAlignment="1">
      <alignment horizontal="left"/>
    </xf>
    <xf numFmtId="0" fontId="3" fillId="3" borderId="24" xfId="109" applyFont="1" applyFill="1" applyBorder="1" applyAlignment="1">
      <alignment horizontal="center" vertical="center" wrapText="1"/>
    </xf>
    <xf numFmtId="0" fontId="3" fillId="3" borderId="24" xfId="109" applyFont="1" applyFill="1" applyBorder="1" applyAlignment="1">
      <alignment horizontal="center" vertical="center" textRotation="90" wrapText="1"/>
    </xf>
    <xf numFmtId="0" fontId="3" fillId="3" borderId="10" xfId="3" applyFont="1" applyFill="1" applyBorder="1" applyAlignment="1">
      <alignment horizontal="center" vertical="center" textRotation="90" wrapText="1"/>
    </xf>
    <xf numFmtId="0" fontId="3" fillId="3" borderId="24" xfId="3" applyFont="1" applyFill="1" applyBorder="1" applyAlignment="1">
      <alignment horizontal="center" vertical="center" wrapText="1"/>
    </xf>
    <xf numFmtId="0" fontId="3" fillId="3" borderId="24" xfId="3" applyFont="1" applyFill="1" applyBorder="1" applyAlignment="1">
      <alignment horizontal="left" vertical="top" wrapText="1"/>
    </xf>
    <xf numFmtId="0" fontId="3" fillId="3" borderId="24" xfId="109" applyFont="1" applyFill="1" applyBorder="1" applyAlignment="1">
      <alignment horizontal="left" vertical="top" wrapText="1"/>
    </xf>
    <xf numFmtId="0" fontId="21" fillId="3" borderId="24" xfId="3" applyFont="1" applyFill="1" applyBorder="1" applyAlignment="1">
      <alignment horizontal="center" vertical="top" wrapText="1"/>
    </xf>
    <xf numFmtId="0" fontId="21" fillId="3" borderId="24" xfId="3" applyFont="1" applyFill="1" applyBorder="1" applyAlignment="1">
      <alignment horizontal="left" vertical="top" wrapText="1"/>
    </xf>
    <xf numFmtId="0" fontId="3" fillId="3" borderId="0" xfId="3" applyFont="1" applyFill="1" applyAlignment="1">
      <alignment wrapText="1"/>
    </xf>
    <xf numFmtId="0" fontId="3" fillId="3" borderId="24" xfId="109" applyFont="1" applyFill="1" applyBorder="1" applyAlignment="1">
      <alignment horizontal="center" vertical="top" wrapText="1"/>
    </xf>
    <xf numFmtId="0" fontId="4" fillId="3" borderId="24" xfId="109" applyFont="1" applyFill="1" applyBorder="1" applyAlignment="1">
      <alignment horizontal="left" vertical="top" wrapText="1"/>
    </xf>
    <xf numFmtId="0" fontId="4" fillId="3" borderId="24" xfId="109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textRotation="90" wrapText="1"/>
    </xf>
    <xf numFmtId="0" fontId="3" fillId="0" borderId="0" xfId="0" applyFont="1" applyFill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/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textRotation="90" wrapText="1"/>
    </xf>
    <xf numFmtId="0" fontId="17" fillId="0" borderId="2" xfId="0" applyFont="1" applyFill="1" applyBorder="1"/>
    <xf numFmtId="0" fontId="17" fillId="0" borderId="2" xfId="0" applyFont="1" applyFill="1" applyBorder="1" applyAlignment="1">
      <alignment wrapText="1"/>
    </xf>
    <xf numFmtId="0" fontId="12" fillId="0" borderId="2" xfId="0" applyFont="1" applyFill="1" applyBorder="1"/>
    <xf numFmtId="0" fontId="19" fillId="0" borderId="2" xfId="0" applyFont="1" applyFill="1" applyBorder="1"/>
    <xf numFmtId="0" fontId="3" fillId="0" borderId="0" xfId="0" applyFont="1" applyFill="1" applyAlignment="1">
      <alignment horizontal="center" vertical="top" wrapText="1"/>
    </xf>
    <xf numFmtId="0" fontId="12" fillId="0" borderId="1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7" fillId="0" borderId="0" xfId="4" applyNumberFormat="1" applyFont="1" applyFill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0" fillId="0" borderId="13" xfId="0" applyFill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center" textRotation="90" wrapText="1"/>
    </xf>
    <xf numFmtId="0" fontId="3" fillId="0" borderId="6" xfId="0" applyFont="1" applyFill="1" applyBorder="1" applyAlignment="1">
      <alignment vertical="center" textRotation="90" wrapText="1"/>
    </xf>
    <xf numFmtId="0" fontId="3" fillId="0" borderId="10" xfId="0" applyFont="1" applyFill="1" applyBorder="1" applyAlignment="1">
      <alignment vertical="center" textRotation="90" wrapText="1"/>
    </xf>
    <xf numFmtId="0" fontId="17" fillId="0" borderId="2" xfId="3" applyFont="1" applyFill="1" applyBorder="1" applyAlignment="1">
      <alignment horizontal="center"/>
    </xf>
    <xf numFmtId="0" fontId="10" fillId="0" borderId="2" xfId="3" applyFont="1" applyFill="1" applyBorder="1" applyAlignment="1">
      <alignment horizontal="center"/>
    </xf>
    <xf numFmtId="0" fontId="3" fillId="0" borderId="2" xfId="3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3" fillId="0" borderId="6" xfId="3" applyFont="1" applyFill="1" applyBorder="1" applyAlignment="1">
      <alignment horizontal="center" vertical="center" textRotation="90" wrapText="1"/>
    </xf>
    <xf numFmtId="0" fontId="3" fillId="0" borderId="10" xfId="3" applyFont="1" applyFill="1" applyBorder="1" applyAlignment="1">
      <alignment horizontal="center" vertical="center" textRotation="90" wrapText="1"/>
    </xf>
    <xf numFmtId="0" fontId="9" fillId="0" borderId="0" xfId="3" applyFont="1" applyFill="1" applyAlignment="1">
      <alignment horizontal="center"/>
    </xf>
    <xf numFmtId="0" fontId="9" fillId="0" borderId="0" xfId="3" applyFont="1" applyFill="1" applyBorder="1" applyAlignment="1">
      <alignment horizontal="right"/>
    </xf>
    <xf numFmtId="0" fontId="11" fillId="0" borderId="0" xfId="3" applyFont="1" applyFill="1" applyAlignment="1">
      <alignment horizontal="center" vertical="top" wrapText="1"/>
    </xf>
    <xf numFmtId="0" fontId="17" fillId="0" borderId="2" xfId="3" applyFont="1" applyFill="1" applyBorder="1" applyAlignment="1">
      <alignment horizontal="center" vertical="center" wrapText="1"/>
    </xf>
    <xf numFmtId="0" fontId="3" fillId="0" borderId="14" xfId="3" applyFont="1" applyFill="1" applyBorder="1" applyAlignment="1">
      <alignment horizontal="center" vertical="top"/>
    </xf>
    <xf numFmtId="0" fontId="3" fillId="0" borderId="3" xfId="3" applyFont="1" applyFill="1" applyBorder="1" applyAlignment="1">
      <alignment horizontal="center" vertical="top"/>
    </xf>
    <xf numFmtId="0" fontId="3" fillId="0" borderId="4" xfId="3" applyFont="1" applyFill="1" applyBorder="1" applyAlignment="1">
      <alignment horizontal="center" vertical="top"/>
    </xf>
    <xf numFmtId="1" fontId="3" fillId="0" borderId="1" xfId="3" applyNumberFormat="1" applyFont="1" applyFill="1" applyBorder="1" applyAlignment="1">
      <alignment horizontal="center" vertical="center" textRotation="90" wrapText="1"/>
    </xf>
    <xf numFmtId="1" fontId="3" fillId="0" borderId="6" xfId="3" applyNumberFormat="1" applyFont="1" applyFill="1" applyBorder="1" applyAlignment="1">
      <alignment horizontal="center" vertical="center" textRotation="90" wrapText="1"/>
    </xf>
    <xf numFmtId="1" fontId="3" fillId="0" borderId="10" xfId="3" applyNumberFormat="1" applyFont="1" applyFill="1" applyBorder="1" applyAlignment="1">
      <alignment horizontal="center" vertical="center" textRotation="90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3" borderId="24" xfId="109" applyFont="1" applyFill="1" applyBorder="1" applyAlignment="1">
      <alignment horizontal="center" vertical="center" textRotation="90" wrapText="1"/>
    </xf>
    <xf numFmtId="0" fontId="3" fillId="3" borderId="28" xfId="109" applyFont="1" applyFill="1" applyBorder="1" applyAlignment="1">
      <alignment horizontal="center" vertical="center" textRotation="90" wrapText="1"/>
    </xf>
    <xf numFmtId="0" fontId="3" fillId="3" borderId="10" xfId="109" applyFont="1" applyFill="1" applyBorder="1" applyAlignment="1">
      <alignment horizontal="center" vertical="center" textRotation="90" wrapText="1"/>
    </xf>
    <xf numFmtId="0" fontId="22" fillId="3" borderId="10" xfId="3" applyFill="1" applyBorder="1" applyAlignment="1">
      <alignment horizontal="center" vertical="center" textRotation="90" wrapText="1"/>
    </xf>
    <xf numFmtId="0" fontId="3" fillId="3" borderId="25" xfId="109" applyFont="1" applyFill="1" applyBorder="1" applyAlignment="1">
      <alignment horizontal="center" vertical="center" wrapText="1"/>
    </xf>
    <xf numFmtId="0" fontId="3" fillId="3" borderId="27" xfId="109" applyFont="1" applyFill="1" applyBorder="1" applyAlignment="1">
      <alignment horizontal="center" vertical="center" wrapText="1"/>
    </xf>
    <xf numFmtId="0" fontId="11" fillId="3" borderId="13" xfId="109" applyFont="1" applyFill="1" applyBorder="1" applyAlignment="1">
      <alignment horizontal="center" vertical="top" wrapText="1"/>
    </xf>
    <xf numFmtId="0" fontId="3" fillId="3" borderId="24" xfId="109" applyFont="1" applyFill="1" applyBorder="1" applyAlignment="1">
      <alignment horizontal="center" vertical="center" wrapText="1"/>
    </xf>
    <xf numFmtId="0" fontId="46" fillId="3" borderId="26" xfId="3" applyFont="1" applyFill="1" applyBorder="1" applyAlignment="1">
      <alignment horizontal="center" vertical="center" wrapText="1"/>
    </xf>
    <xf numFmtId="0" fontId="46" fillId="3" borderId="27" xfId="3" applyFont="1" applyFill="1" applyBorder="1" applyAlignment="1">
      <alignment horizontal="center" vertical="center" wrapText="1"/>
    </xf>
    <xf numFmtId="0" fontId="3" fillId="3" borderId="26" xfId="109" applyFont="1" applyFill="1" applyBorder="1" applyAlignment="1">
      <alignment horizontal="center" vertical="center" wrapText="1"/>
    </xf>
    <xf numFmtId="0" fontId="46" fillId="3" borderId="24" xfId="3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/>
    </xf>
    <xf numFmtId="0" fontId="21" fillId="0" borderId="1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textRotation="90" wrapText="1"/>
    </xf>
    <xf numFmtId="0" fontId="21" fillId="0" borderId="10" xfId="0" applyFont="1" applyFill="1" applyBorder="1" applyAlignment="1">
      <alignment horizontal="center" vertical="center" textRotation="90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6" fillId="0" borderId="11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9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9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/>
    </xf>
  </cellXfs>
  <cellStyles count="11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2" xfId="11"/>
    <cellStyle name="20% - Акцент1 3" xfId="12"/>
    <cellStyle name="20% - Акцент2 2" xfId="13"/>
    <cellStyle name="20% - Акцент2 3" xfId="14"/>
    <cellStyle name="20% - Акцент3 2" xfId="15"/>
    <cellStyle name="20% - Акцент3 3" xfId="16"/>
    <cellStyle name="20% - Акцент4 2" xfId="17"/>
    <cellStyle name="20% - Акцент4 3" xfId="18"/>
    <cellStyle name="20% - Акцент5 2" xfId="19"/>
    <cellStyle name="20% - Акцент5 3" xfId="20"/>
    <cellStyle name="20% - Акцент6 2" xfId="21"/>
    <cellStyle name="20% - Акцент6 3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- Акцент1 2" xfId="29"/>
    <cellStyle name="40% - Акцент1 3" xfId="30"/>
    <cellStyle name="40% - Акцент2 2" xfId="31"/>
    <cellStyle name="40% - Акцент2 3" xfId="32"/>
    <cellStyle name="40% - Акцент3 2" xfId="33"/>
    <cellStyle name="40% - Акцент3 3" xfId="34"/>
    <cellStyle name="40% - Акцент4 2" xfId="35"/>
    <cellStyle name="40% - Акцент4 3" xfId="36"/>
    <cellStyle name="40% - Акцент5 2" xfId="37"/>
    <cellStyle name="40% - Акцент5 3" xfId="38"/>
    <cellStyle name="40% - Акцент6 2" xfId="39"/>
    <cellStyle name="40% - Акцент6 3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- Акцент1 2" xfId="47"/>
    <cellStyle name="60% - Акцент1 3" xfId="48"/>
    <cellStyle name="60% - Акцент2 2" xfId="49"/>
    <cellStyle name="60% - Акцент2 3" xfId="50"/>
    <cellStyle name="60% - Акцент3 2" xfId="51"/>
    <cellStyle name="60% - Акцент3 3" xfId="52"/>
    <cellStyle name="60% - Акцент4 2" xfId="53"/>
    <cellStyle name="60% - Акцент4 3" xfId="54"/>
    <cellStyle name="60% - Акцент5 2" xfId="55"/>
    <cellStyle name="60% - Акцент5 3" xfId="56"/>
    <cellStyle name="60% - Акцент6 2" xfId="57"/>
    <cellStyle name="60% - Акцент6 3" xfId="58"/>
    <cellStyle name="Accent1" xfId="59"/>
    <cellStyle name="Accent2" xfId="60"/>
    <cellStyle name="Accent3" xfId="61"/>
    <cellStyle name="Accent4" xfId="62"/>
    <cellStyle name="Accent5" xfId="63"/>
    <cellStyle name="Accent6" xfId="64"/>
    <cellStyle name="Bad" xfId="65"/>
    <cellStyle name="Calculation" xfId="66"/>
    <cellStyle name="Check Cell" xfId="67"/>
    <cellStyle name="Excel Built-in Normal" xfId="68"/>
    <cellStyle name="Excel Built-in Normal 2" xfId="69"/>
    <cellStyle name="Explanatory Text" xfId="70"/>
    <cellStyle name="Good" xfId="71"/>
    <cellStyle name="Heading" xfId="72"/>
    <cellStyle name="Heading 1" xfId="73"/>
    <cellStyle name="Heading 2" xfId="74"/>
    <cellStyle name="Heading 3" xfId="75"/>
    <cellStyle name="Heading 4" xfId="76"/>
    <cellStyle name="Heading1" xfId="77"/>
    <cellStyle name="Input" xfId="78"/>
    <cellStyle name="Linked Cell" xfId="79"/>
    <cellStyle name="Neutral" xfId="80"/>
    <cellStyle name="Note" xfId="81"/>
    <cellStyle name="Output" xfId="82"/>
    <cellStyle name="Result" xfId="83"/>
    <cellStyle name="Result2" xfId="84"/>
    <cellStyle name="Title" xfId="85"/>
    <cellStyle name="Total" xfId="86"/>
    <cellStyle name="Warning Text" xfId="87"/>
    <cellStyle name="Акцент1 2" xfId="88"/>
    <cellStyle name="Акцент2 2" xfId="89"/>
    <cellStyle name="Акцент3 2" xfId="90"/>
    <cellStyle name="Акцент4 2" xfId="91"/>
    <cellStyle name="Акцент5 2" xfId="92"/>
    <cellStyle name="Акцент6 2" xfId="93"/>
    <cellStyle name="Ввод  2" xfId="94"/>
    <cellStyle name="Вывод 2" xfId="95"/>
    <cellStyle name="Вычисление 2" xfId="96"/>
    <cellStyle name="Заголовок 1 2" xfId="97"/>
    <cellStyle name="Заголовок 2 2" xfId="98"/>
    <cellStyle name="Заголовок 3 2" xfId="99"/>
    <cellStyle name="Заголовок 4 2" xfId="100"/>
    <cellStyle name="Итог 2" xfId="101"/>
    <cellStyle name="Контрольная ячейка 2" xfId="102"/>
    <cellStyle name="Название 2" xfId="103"/>
    <cellStyle name="Нейтральный 2" xfId="104"/>
    <cellStyle name="Обычный" xfId="0" builtinId="0"/>
    <cellStyle name="Обычный 2" xfId="3"/>
    <cellStyle name="Обычный 2 2" xfId="105"/>
    <cellStyle name="Обычный 2 2 2" xfId="106"/>
    <cellStyle name="Обычный 2 3" xfId="107"/>
    <cellStyle name="Обычный 2 4" xfId="108"/>
    <cellStyle name="Обычный 3" xfId="109"/>
    <cellStyle name="Обычный 4" xfId="110"/>
    <cellStyle name="Обычный 5" xfId="2"/>
    <cellStyle name="Обычный 6" xfId="1"/>
    <cellStyle name="Плохой 2" xfId="111"/>
    <cellStyle name="Пояснение 2" xfId="112"/>
    <cellStyle name="Примечание 2" xfId="113"/>
    <cellStyle name="Примечание 2 2" xfId="114"/>
    <cellStyle name="Примечание 2 2 2" xfId="115"/>
    <cellStyle name="Связанная ячейка 2" xfId="116"/>
    <cellStyle name="Текст предупреждения 2" xfId="117"/>
    <cellStyle name="Финансовый 2" xfId="4"/>
    <cellStyle name="Хороший 2" xfId="1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8"/>
  <sheetViews>
    <sheetView tabSelected="1" topLeftCell="C1" workbookViewId="0">
      <selection activeCell="A4" sqref="A4:T5"/>
    </sheetView>
  </sheetViews>
  <sheetFormatPr defaultRowHeight="15" x14ac:dyDescent="0.25"/>
  <cols>
    <col min="1" max="1" width="9.140625" style="102"/>
    <col min="2" max="2" width="41.5703125" style="102" customWidth="1"/>
    <col min="3" max="16384" width="9.140625" style="102"/>
  </cols>
  <sheetData>
    <row r="1" spans="1:20" ht="99" customHeight="1" x14ac:dyDescent="0.25">
      <c r="A1" s="2"/>
      <c r="B1" s="22"/>
      <c r="C1" s="23"/>
      <c r="D1" s="24"/>
      <c r="E1" s="24"/>
      <c r="F1" s="2"/>
      <c r="G1" s="2"/>
      <c r="H1" s="2"/>
      <c r="I1" s="2"/>
      <c r="J1" s="2"/>
      <c r="K1" s="2"/>
      <c r="L1" s="2"/>
      <c r="M1" s="2"/>
      <c r="N1" s="2"/>
      <c r="O1" s="2"/>
      <c r="Q1" s="120" t="s">
        <v>228</v>
      </c>
      <c r="R1" s="120"/>
      <c r="S1" s="120"/>
      <c r="T1" s="120"/>
    </row>
    <row r="2" spans="1:20" ht="18.75" x14ac:dyDescent="0.25">
      <c r="A2" s="2"/>
      <c r="B2" s="22"/>
      <c r="C2" s="23"/>
      <c r="D2" s="24"/>
      <c r="E2" s="24"/>
      <c r="F2" s="2"/>
      <c r="G2" s="2"/>
      <c r="H2" s="2"/>
      <c r="I2" s="2"/>
      <c r="J2" s="2"/>
      <c r="K2" s="2"/>
      <c r="L2" s="2"/>
      <c r="M2" s="2"/>
      <c r="N2" s="2"/>
      <c r="O2" s="2"/>
      <c r="P2" s="100"/>
      <c r="Q2" s="111" t="s">
        <v>175</v>
      </c>
      <c r="R2" s="111"/>
      <c r="S2" s="100"/>
      <c r="T2" s="71"/>
    </row>
    <row r="3" spans="1:20" ht="18.75" x14ac:dyDescent="0.25">
      <c r="A3" s="2"/>
      <c r="B3" s="22"/>
      <c r="C3" s="23"/>
      <c r="D3" s="24"/>
      <c r="E3" s="24"/>
      <c r="F3" s="2"/>
      <c r="G3" s="2"/>
      <c r="H3" s="2"/>
      <c r="I3" s="2"/>
      <c r="J3" s="2"/>
      <c r="K3" s="2"/>
      <c r="L3" s="2"/>
      <c r="M3" s="2"/>
      <c r="N3" s="2"/>
      <c r="O3" s="2"/>
      <c r="P3" s="100"/>
      <c r="Q3" s="100"/>
      <c r="R3" s="100"/>
      <c r="S3" s="100"/>
      <c r="T3" s="71"/>
    </row>
    <row r="4" spans="1:20" x14ac:dyDescent="0.25">
      <c r="A4" s="121" t="s">
        <v>173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</row>
    <row r="5" spans="1:20" ht="45" customHeight="1" x14ac:dyDescent="0.25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x14ac:dyDescent="0.25">
      <c r="A6" s="124" t="s">
        <v>55</v>
      </c>
      <c r="B6" s="127" t="s">
        <v>56</v>
      </c>
      <c r="C6" s="127" t="s">
        <v>57</v>
      </c>
      <c r="D6" s="128" t="s">
        <v>58</v>
      </c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30"/>
    </row>
    <row r="7" spans="1:20" x14ac:dyDescent="0.25">
      <c r="A7" s="125"/>
      <c r="B7" s="127"/>
      <c r="C7" s="127"/>
      <c r="D7" s="114" t="s">
        <v>59</v>
      </c>
      <c r="E7" s="115" t="s">
        <v>60</v>
      </c>
      <c r="F7" s="114" t="s">
        <v>61</v>
      </c>
      <c r="G7" s="115" t="s">
        <v>62</v>
      </c>
      <c r="H7" s="114" t="s">
        <v>63</v>
      </c>
      <c r="I7" s="114" t="s">
        <v>64</v>
      </c>
      <c r="J7" s="114" t="s">
        <v>65</v>
      </c>
      <c r="K7" s="115" t="s">
        <v>66</v>
      </c>
      <c r="L7" s="131" t="s">
        <v>67</v>
      </c>
      <c r="M7" s="118" t="s">
        <v>68</v>
      </c>
      <c r="N7" s="118"/>
      <c r="O7" s="118"/>
      <c r="P7" s="119"/>
      <c r="Q7" s="114" t="s">
        <v>69</v>
      </c>
      <c r="R7" s="112" t="s">
        <v>70</v>
      </c>
      <c r="S7" s="113"/>
      <c r="T7" s="114" t="s">
        <v>71</v>
      </c>
    </row>
    <row r="8" spans="1:20" x14ac:dyDescent="0.25">
      <c r="A8" s="125"/>
      <c r="B8" s="127"/>
      <c r="C8" s="127"/>
      <c r="D8" s="114"/>
      <c r="E8" s="116"/>
      <c r="F8" s="114"/>
      <c r="G8" s="116"/>
      <c r="H8" s="114"/>
      <c r="I8" s="114"/>
      <c r="J8" s="114"/>
      <c r="K8" s="116"/>
      <c r="L8" s="132"/>
      <c r="M8" s="115" t="s">
        <v>72</v>
      </c>
      <c r="N8" s="115" t="s">
        <v>73</v>
      </c>
      <c r="O8" s="114" t="s">
        <v>74</v>
      </c>
      <c r="P8" s="115" t="s">
        <v>75</v>
      </c>
      <c r="Q8" s="114"/>
      <c r="R8" s="115" t="s">
        <v>76</v>
      </c>
      <c r="S8" s="115" t="s">
        <v>77</v>
      </c>
      <c r="T8" s="114"/>
    </row>
    <row r="9" spans="1:20" x14ac:dyDescent="0.25">
      <c r="A9" s="125"/>
      <c r="B9" s="127"/>
      <c r="C9" s="127"/>
      <c r="D9" s="114"/>
      <c r="E9" s="116"/>
      <c r="F9" s="114"/>
      <c r="G9" s="116"/>
      <c r="H9" s="114"/>
      <c r="I9" s="114"/>
      <c r="J9" s="114"/>
      <c r="K9" s="116"/>
      <c r="L9" s="132"/>
      <c r="M9" s="116"/>
      <c r="N9" s="116"/>
      <c r="O9" s="114"/>
      <c r="P9" s="116"/>
      <c r="Q9" s="114"/>
      <c r="R9" s="116"/>
      <c r="S9" s="116"/>
      <c r="T9" s="114"/>
    </row>
    <row r="10" spans="1:20" ht="176.45" customHeight="1" x14ac:dyDescent="0.25">
      <c r="A10" s="126"/>
      <c r="B10" s="127"/>
      <c r="C10" s="127"/>
      <c r="D10" s="114"/>
      <c r="E10" s="117"/>
      <c r="F10" s="114"/>
      <c r="G10" s="117"/>
      <c r="H10" s="114"/>
      <c r="I10" s="114"/>
      <c r="J10" s="114"/>
      <c r="K10" s="117"/>
      <c r="L10" s="133"/>
      <c r="M10" s="117"/>
      <c r="N10" s="117"/>
      <c r="O10" s="114"/>
      <c r="P10" s="117"/>
      <c r="Q10" s="114"/>
      <c r="R10" s="117"/>
      <c r="S10" s="117"/>
      <c r="T10" s="114"/>
    </row>
    <row r="11" spans="1:20" ht="25.5" x14ac:dyDescent="0.25">
      <c r="A11" s="25"/>
      <c r="B11" s="98"/>
      <c r="C11" s="26" t="s">
        <v>78</v>
      </c>
      <c r="D11" s="26" t="s">
        <v>79</v>
      </c>
      <c r="E11" s="97" t="s">
        <v>80</v>
      </c>
      <c r="F11" s="97" t="s">
        <v>81</v>
      </c>
      <c r="G11" s="97" t="s">
        <v>82</v>
      </c>
      <c r="H11" s="97" t="s">
        <v>83</v>
      </c>
      <c r="I11" s="26" t="s">
        <v>84</v>
      </c>
      <c r="J11" s="26" t="s">
        <v>85</v>
      </c>
      <c r="K11" s="101" t="s">
        <v>86</v>
      </c>
      <c r="L11" s="101" t="s">
        <v>87</v>
      </c>
      <c r="M11" s="97" t="s">
        <v>88</v>
      </c>
      <c r="N11" s="97" t="s">
        <v>89</v>
      </c>
      <c r="O11" s="98" t="s">
        <v>90</v>
      </c>
      <c r="P11" s="97" t="s">
        <v>91</v>
      </c>
      <c r="Q11" s="98" t="s">
        <v>92</v>
      </c>
      <c r="R11" s="98" t="s">
        <v>93</v>
      </c>
      <c r="S11" s="98" t="s">
        <v>94</v>
      </c>
      <c r="T11" s="98" t="s">
        <v>95</v>
      </c>
    </row>
    <row r="12" spans="1:20" ht="38.25" x14ac:dyDescent="0.25">
      <c r="A12" s="27">
        <v>1</v>
      </c>
      <c r="B12" s="28" t="s">
        <v>16</v>
      </c>
      <c r="C12" s="98">
        <v>1</v>
      </c>
      <c r="D12" s="29">
        <v>260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0">
        <v>374</v>
      </c>
      <c r="K12" s="30">
        <v>0</v>
      </c>
      <c r="L12" s="30">
        <v>0</v>
      </c>
      <c r="M12" s="29">
        <v>7641</v>
      </c>
      <c r="N12" s="30">
        <v>2171</v>
      </c>
      <c r="O12" s="29">
        <v>1450</v>
      </c>
      <c r="P12" s="29">
        <v>8968</v>
      </c>
      <c r="Q12" s="29">
        <v>0</v>
      </c>
      <c r="R12" s="29">
        <v>0</v>
      </c>
      <c r="S12" s="29">
        <v>0</v>
      </c>
      <c r="T12" s="30">
        <v>1194</v>
      </c>
    </row>
    <row r="13" spans="1:20" ht="38.25" x14ac:dyDescent="0.25">
      <c r="A13" s="27">
        <v>2</v>
      </c>
      <c r="B13" s="28" t="s">
        <v>17</v>
      </c>
      <c r="C13" s="98">
        <v>2</v>
      </c>
      <c r="D13" s="29">
        <v>4850</v>
      </c>
      <c r="E13" s="29">
        <v>0</v>
      </c>
      <c r="F13" s="29">
        <v>300</v>
      </c>
      <c r="G13" s="29">
        <v>0</v>
      </c>
      <c r="H13" s="29">
        <v>0</v>
      </c>
      <c r="I13" s="29">
        <v>0</v>
      </c>
      <c r="J13" s="30">
        <v>1562</v>
      </c>
      <c r="K13" s="30">
        <v>0</v>
      </c>
      <c r="L13" s="30">
        <v>0</v>
      </c>
      <c r="M13" s="29">
        <v>121038</v>
      </c>
      <c r="N13" s="30">
        <v>42145</v>
      </c>
      <c r="O13" s="29">
        <v>28200</v>
      </c>
      <c r="P13" s="29">
        <v>80585</v>
      </c>
      <c r="Q13" s="29">
        <v>0</v>
      </c>
      <c r="R13" s="29">
        <v>0</v>
      </c>
      <c r="S13" s="29">
        <v>0</v>
      </c>
      <c r="T13" s="30">
        <v>15205</v>
      </c>
    </row>
    <row r="14" spans="1:20" ht="38.25" x14ac:dyDescent="0.25">
      <c r="A14" s="27">
        <v>3</v>
      </c>
      <c r="B14" s="28" t="s">
        <v>18</v>
      </c>
      <c r="C14" s="98">
        <v>1</v>
      </c>
      <c r="D14" s="29">
        <v>325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0">
        <v>924</v>
      </c>
      <c r="K14" s="30">
        <v>0</v>
      </c>
      <c r="L14" s="30">
        <v>0</v>
      </c>
      <c r="M14" s="29">
        <v>35269</v>
      </c>
      <c r="N14" s="30">
        <v>9918</v>
      </c>
      <c r="O14" s="29">
        <v>2100</v>
      </c>
      <c r="P14" s="29">
        <v>24147</v>
      </c>
      <c r="Q14" s="29">
        <v>0</v>
      </c>
      <c r="R14" s="29">
        <v>0</v>
      </c>
      <c r="S14" s="29">
        <v>0</v>
      </c>
      <c r="T14" s="30">
        <v>4391</v>
      </c>
    </row>
    <row r="15" spans="1:20" ht="38.25" x14ac:dyDescent="0.25">
      <c r="A15" s="27">
        <v>4</v>
      </c>
      <c r="B15" s="28" t="s">
        <v>19</v>
      </c>
      <c r="C15" s="98">
        <v>1</v>
      </c>
      <c r="D15" s="29">
        <v>260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0">
        <v>396</v>
      </c>
      <c r="K15" s="30">
        <v>0</v>
      </c>
      <c r="L15" s="30">
        <v>0</v>
      </c>
      <c r="M15" s="29">
        <v>18691</v>
      </c>
      <c r="N15" s="30">
        <v>4932</v>
      </c>
      <c r="O15" s="29">
        <v>2220</v>
      </c>
      <c r="P15" s="29">
        <v>12044</v>
      </c>
      <c r="Q15" s="29">
        <v>0</v>
      </c>
      <c r="R15" s="29">
        <v>0</v>
      </c>
      <c r="S15" s="29">
        <v>0</v>
      </c>
      <c r="T15" s="30">
        <v>2237</v>
      </c>
    </row>
    <row r="16" spans="1:20" ht="38.25" x14ac:dyDescent="0.25">
      <c r="A16" s="27">
        <v>5</v>
      </c>
      <c r="B16" s="28" t="s">
        <v>20</v>
      </c>
      <c r="C16" s="98">
        <v>3</v>
      </c>
      <c r="D16" s="29">
        <v>17560</v>
      </c>
      <c r="E16" s="29">
        <v>96</v>
      </c>
      <c r="F16" s="29">
        <v>0</v>
      </c>
      <c r="G16" s="29">
        <v>0</v>
      </c>
      <c r="H16" s="29">
        <v>325</v>
      </c>
      <c r="I16" s="29">
        <v>11200</v>
      </c>
      <c r="J16" s="30">
        <v>6930</v>
      </c>
      <c r="K16" s="30">
        <v>0</v>
      </c>
      <c r="L16" s="30">
        <v>0</v>
      </c>
      <c r="M16" s="31">
        <v>303312</v>
      </c>
      <c r="N16" s="30">
        <v>82433</v>
      </c>
      <c r="O16" s="32">
        <v>82049</v>
      </c>
      <c r="P16" s="32">
        <v>182765</v>
      </c>
      <c r="Q16" s="29">
        <v>0</v>
      </c>
      <c r="R16" s="29">
        <v>0</v>
      </c>
      <c r="S16" s="29">
        <v>0</v>
      </c>
      <c r="T16" s="29">
        <v>38754</v>
      </c>
    </row>
    <row r="17" spans="1:20" ht="38.25" x14ac:dyDescent="0.25">
      <c r="A17" s="27">
        <v>6</v>
      </c>
      <c r="B17" s="28" t="s">
        <v>21</v>
      </c>
      <c r="C17" s="98">
        <v>1</v>
      </c>
      <c r="D17" s="29">
        <v>505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30">
        <v>1474</v>
      </c>
      <c r="K17" s="30">
        <v>0</v>
      </c>
      <c r="L17" s="30">
        <v>0</v>
      </c>
      <c r="M17" s="29">
        <v>41699</v>
      </c>
      <c r="N17" s="30">
        <v>10081</v>
      </c>
      <c r="O17" s="29">
        <v>1800</v>
      </c>
      <c r="P17" s="29">
        <v>27762</v>
      </c>
      <c r="Q17" s="29">
        <v>0</v>
      </c>
      <c r="R17" s="29">
        <v>0</v>
      </c>
      <c r="S17" s="29">
        <v>0</v>
      </c>
      <c r="T17" s="30">
        <v>4940</v>
      </c>
    </row>
    <row r="18" spans="1:20" ht="38.25" x14ac:dyDescent="0.25">
      <c r="A18" s="27">
        <v>7</v>
      </c>
      <c r="B18" s="28" t="s">
        <v>22</v>
      </c>
      <c r="C18" s="98">
        <v>1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2100</v>
      </c>
      <c r="K18" s="30">
        <v>0</v>
      </c>
      <c r="L18" s="30">
        <v>0</v>
      </c>
      <c r="M18" s="29">
        <v>83543</v>
      </c>
      <c r="N18" s="30">
        <v>57064</v>
      </c>
      <c r="O18" s="29">
        <v>19908</v>
      </c>
      <c r="P18" s="29">
        <v>59231</v>
      </c>
      <c r="Q18" s="29">
        <v>0</v>
      </c>
      <c r="R18" s="29">
        <v>0</v>
      </c>
      <c r="S18" s="29">
        <v>0</v>
      </c>
      <c r="T18" s="30">
        <v>0</v>
      </c>
    </row>
    <row r="19" spans="1:20" ht="38.25" x14ac:dyDescent="0.25">
      <c r="A19" s="27">
        <v>8</v>
      </c>
      <c r="B19" s="28" t="s">
        <v>23</v>
      </c>
      <c r="C19" s="98">
        <v>1</v>
      </c>
      <c r="D19" s="29">
        <v>380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30">
        <v>1232</v>
      </c>
      <c r="K19" s="30">
        <v>0</v>
      </c>
      <c r="L19" s="30">
        <v>0</v>
      </c>
      <c r="M19" s="32">
        <v>41708</v>
      </c>
      <c r="N19" s="30">
        <v>10687</v>
      </c>
      <c r="O19" s="32">
        <v>3718</v>
      </c>
      <c r="P19" s="32">
        <v>27768</v>
      </c>
      <c r="Q19" s="29">
        <v>0</v>
      </c>
      <c r="R19" s="29">
        <v>0</v>
      </c>
      <c r="S19" s="29">
        <v>0</v>
      </c>
      <c r="T19" s="30">
        <v>5346</v>
      </c>
    </row>
    <row r="20" spans="1:20" ht="38.25" x14ac:dyDescent="0.25">
      <c r="A20" s="27">
        <v>9</v>
      </c>
      <c r="B20" s="28" t="s">
        <v>24</v>
      </c>
      <c r="C20" s="98">
        <v>1</v>
      </c>
      <c r="D20" s="29">
        <v>260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0">
        <v>572</v>
      </c>
      <c r="K20" s="30">
        <v>0</v>
      </c>
      <c r="L20" s="30">
        <v>0</v>
      </c>
      <c r="M20" s="29">
        <v>15401</v>
      </c>
      <c r="N20" s="30">
        <v>3982</v>
      </c>
      <c r="O20" s="29">
        <v>3680</v>
      </c>
      <c r="P20" s="29">
        <v>10254</v>
      </c>
      <c r="Q20" s="29">
        <v>0</v>
      </c>
      <c r="R20" s="29">
        <v>0</v>
      </c>
      <c r="S20" s="29">
        <v>0</v>
      </c>
      <c r="T20" s="30">
        <v>1965</v>
      </c>
    </row>
    <row r="21" spans="1:20" ht="38.25" x14ac:dyDescent="0.25">
      <c r="A21" s="27">
        <v>10</v>
      </c>
      <c r="B21" s="28" t="s">
        <v>25</v>
      </c>
      <c r="C21" s="98">
        <v>1</v>
      </c>
      <c r="D21" s="29">
        <v>596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0">
        <v>770</v>
      </c>
      <c r="K21" s="30">
        <v>0</v>
      </c>
      <c r="L21" s="30">
        <v>0</v>
      </c>
      <c r="M21" s="29">
        <v>24082</v>
      </c>
      <c r="N21" s="30">
        <v>6557</v>
      </c>
      <c r="O21" s="29">
        <v>2500</v>
      </c>
      <c r="P21" s="29">
        <v>16034</v>
      </c>
      <c r="Q21" s="29">
        <v>0</v>
      </c>
      <c r="R21" s="29">
        <v>0</v>
      </c>
      <c r="S21" s="29">
        <v>0</v>
      </c>
      <c r="T21" s="30">
        <v>2920</v>
      </c>
    </row>
    <row r="22" spans="1:20" ht="38.25" x14ac:dyDescent="0.25">
      <c r="A22" s="27">
        <v>11</v>
      </c>
      <c r="B22" s="28" t="s">
        <v>26</v>
      </c>
      <c r="C22" s="98">
        <v>1</v>
      </c>
      <c r="D22" s="29">
        <v>260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30">
        <v>374</v>
      </c>
      <c r="K22" s="30">
        <v>0</v>
      </c>
      <c r="L22" s="30">
        <v>0</v>
      </c>
      <c r="M22" s="29">
        <v>13673</v>
      </c>
      <c r="N22" s="30">
        <v>4077</v>
      </c>
      <c r="O22" s="29">
        <v>2550</v>
      </c>
      <c r="P22" s="29">
        <v>9104</v>
      </c>
      <c r="Q22" s="29">
        <v>0</v>
      </c>
      <c r="R22" s="29">
        <v>0</v>
      </c>
      <c r="S22" s="29">
        <v>0</v>
      </c>
      <c r="T22" s="30">
        <v>1651</v>
      </c>
    </row>
    <row r="23" spans="1:20" ht="38.25" x14ac:dyDescent="0.25">
      <c r="A23" s="27">
        <v>12</v>
      </c>
      <c r="B23" s="28" t="s">
        <v>27</v>
      </c>
      <c r="C23" s="98">
        <v>1</v>
      </c>
      <c r="D23" s="29">
        <v>1130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0">
        <v>946</v>
      </c>
      <c r="K23" s="30">
        <v>0</v>
      </c>
      <c r="L23" s="30">
        <v>0</v>
      </c>
      <c r="M23" s="29">
        <v>55910</v>
      </c>
      <c r="N23" s="30">
        <v>13813</v>
      </c>
      <c r="O23" s="29">
        <v>5000</v>
      </c>
      <c r="P23" s="29">
        <v>37224</v>
      </c>
      <c r="Q23" s="29">
        <v>0</v>
      </c>
      <c r="R23" s="29">
        <v>0</v>
      </c>
      <c r="S23" s="29">
        <v>0</v>
      </c>
      <c r="T23" s="30">
        <v>6959</v>
      </c>
    </row>
    <row r="24" spans="1:20" ht="38.25" x14ac:dyDescent="0.25">
      <c r="A24" s="27">
        <v>13</v>
      </c>
      <c r="B24" s="28" t="s">
        <v>28</v>
      </c>
      <c r="C24" s="98">
        <v>1</v>
      </c>
      <c r="D24" s="29">
        <v>860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0">
        <v>462</v>
      </c>
      <c r="K24" s="30">
        <v>0</v>
      </c>
      <c r="L24" s="30">
        <v>0</v>
      </c>
      <c r="M24" s="29">
        <v>29438</v>
      </c>
      <c r="N24" s="30">
        <v>7947</v>
      </c>
      <c r="O24" s="29">
        <v>5100</v>
      </c>
      <c r="P24" s="29">
        <v>19599</v>
      </c>
      <c r="Q24" s="29">
        <v>0</v>
      </c>
      <c r="R24" s="29">
        <v>0</v>
      </c>
      <c r="S24" s="29">
        <v>0</v>
      </c>
      <c r="T24" s="30">
        <v>3602</v>
      </c>
    </row>
    <row r="25" spans="1:20" ht="38.25" x14ac:dyDescent="0.25">
      <c r="A25" s="27">
        <v>14</v>
      </c>
      <c r="B25" s="28" t="s">
        <v>29</v>
      </c>
      <c r="C25" s="98">
        <v>2</v>
      </c>
      <c r="D25" s="29">
        <v>2318</v>
      </c>
      <c r="E25" s="29">
        <v>0</v>
      </c>
      <c r="F25" s="29">
        <v>0</v>
      </c>
      <c r="G25" s="29">
        <v>0</v>
      </c>
      <c r="H25" s="29">
        <v>0</v>
      </c>
      <c r="I25" s="29">
        <v>4900</v>
      </c>
      <c r="J25" s="30">
        <v>1232</v>
      </c>
      <c r="K25" s="30">
        <v>0</v>
      </c>
      <c r="L25" s="30">
        <v>0</v>
      </c>
      <c r="M25" s="29">
        <v>77168</v>
      </c>
      <c r="N25" s="30">
        <v>41820</v>
      </c>
      <c r="O25" s="29">
        <v>19181</v>
      </c>
      <c r="P25" s="29">
        <v>61745</v>
      </c>
      <c r="Q25" s="29">
        <v>0</v>
      </c>
      <c r="R25" s="29">
        <v>0</v>
      </c>
      <c r="S25" s="29">
        <v>0</v>
      </c>
      <c r="T25" s="30">
        <v>9798</v>
      </c>
    </row>
    <row r="26" spans="1:20" ht="38.25" x14ac:dyDescent="0.25">
      <c r="A26" s="27">
        <v>15</v>
      </c>
      <c r="B26" s="28" t="s">
        <v>30</v>
      </c>
      <c r="C26" s="98">
        <v>2</v>
      </c>
      <c r="D26" s="29">
        <v>4269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30">
        <v>1650</v>
      </c>
      <c r="K26" s="30">
        <v>0</v>
      </c>
      <c r="L26" s="30">
        <v>0</v>
      </c>
      <c r="M26" s="29">
        <v>77350</v>
      </c>
      <c r="N26" s="30">
        <v>23689</v>
      </c>
      <c r="O26" s="29">
        <v>20422</v>
      </c>
      <c r="P26" s="29">
        <v>78900</v>
      </c>
      <c r="Q26" s="29">
        <v>0</v>
      </c>
      <c r="R26" s="29">
        <v>0</v>
      </c>
      <c r="S26" s="29">
        <v>0</v>
      </c>
      <c r="T26" s="30">
        <v>12274</v>
      </c>
    </row>
    <row r="27" spans="1:20" ht="38.25" x14ac:dyDescent="0.25">
      <c r="A27" s="27">
        <v>16</v>
      </c>
      <c r="B27" s="28" t="s">
        <v>31</v>
      </c>
      <c r="C27" s="98">
        <v>2</v>
      </c>
      <c r="D27" s="29">
        <v>3100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0">
        <v>1166</v>
      </c>
      <c r="K27" s="30">
        <v>0</v>
      </c>
      <c r="L27" s="30">
        <v>0</v>
      </c>
      <c r="M27" s="29">
        <v>96278</v>
      </c>
      <c r="N27" s="30">
        <v>28276</v>
      </c>
      <c r="O27" s="29">
        <v>20950</v>
      </c>
      <c r="P27" s="29">
        <v>63833</v>
      </c>
      <c r="Q27" s="29">
        <v>0</v>
      </c>
      <c r="R27" s="29">
        <v>0</v>
      </c>
      <c r="S27" s="29">
        <v>0</v>
      </c>
      <c r="T27" s="30">
        <v>11608</v>
      </c>
    </row>
    <row r="28" spans="1:20" ht="38.25" x14ac:dyDescent="0.25">
      <c r="A28" s="27">
        <v>17</v>
      </c>
      <c r="B28" s="28" t="s">
        <v>32</v>
      </c>
      <c r="C28" s="98">
        <v>3</v>
      </c>
      <c r="D28" s="29">
        <v>10436</v>
      </c>
      <c r="E28" s="29">
        <v>80</v>
      </c>
      <c r="F28" s="29">
        <v>0</v>
      </c>
      <c r="G28" s="29">
        <v>0</v>
      </c>
      <c r="H28" s="29">
        <v>10</v>
      </c>
      <c r="I28" s="29">
        <v>3500</v>
      </c>
      <c r="J28" s="30">
        <v>3122</v>
      </c>
      <c r="K28" s="30">
        <v>0</v>
      </c>
      <c r="L28" s="30">
        <v>0</v>
      </c>
      <c r="M28" s="29">
        <v>196178</v>
      </c>
      <c r="N28" s="30">
        <v>58165</v>
      </c>
      <c r="O28" s="29">
        <v>50325</v>
      </c>
      <c r="P28" s="29">
        <v>133611</v>
      </c>
      <c r="Q28" s="29">
        <v>0</v>
      </c>
      <c r="R28" s="29">
        <v>0</v>
      </c>
      <c r="S28" s="29">
        <v>0</v>
      </c>
      <c r="T28" s="30">
        <v>25238</v>
      </c>
    </row>
    <row r="29" spans="1:20" ht="38.25" x14ac:dyDescent="0.25">
      <c r="A29" s="27">
        <v>18</v>
      </c>
      <c r="B29" s="28" t="s">
        <v>33</v>
      </c>
      <c r="C29" s="98">
        <v>1</v>
      </c>
      <c r="D29" s="29">
        <v>1247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30">
        <v>1049</v>
      </c>
      <c r="K29" s="30">
        <v>0</v>
      </c>
      <c r="L29" s="30">
        <v>0</v>
      </c>
      <c r="M29" s="29">
        <v>49126</v>
      </c>
      <c r="N29" s="30">
        <v>11559</v>
      </c>
      <c r="O29" s="29">
        <v>12211</v>
      </c>
      <c r="P29" s="29">
        <v>32708</v>
      </c>
      <c r="Q29" s="29">
        <v>0</v>
      </c>
      <c r="R29" s="29">
        <v>0</v>
      </c>
      <c r="S29" s="29">
        <v>0</v>
      </c>
      <c r="T29" s="30">
        <v>6171</v>
      </c>
    </row>
    <row r="30" spans="1:20" ht="38.25" x14ac:dyDescent="0.25">
      <c r="A30" s="27">
        <v>19</v>
      </c>
      <c r="B30" s="28" t="s">
        <v>34</v>
      </c>
      <c r="C30" s="98">
        <v>3</v>
      </c>
      <c r="D30" s="30">
        <v>10156</v>
      </c>
      <c r="E30" s="29">
        <v>0</v>
      </c>
      <c r="F30" s="30">
        <v>300</v>
      </c>
      <c r="G30" s="30">
        <v>0</v>
      </c>
      <c r="H30" s="30">
        <v>7</v>
      </c>
      <c r="I30" s="29">
        <v>5250</v>
      </c>
      <c r="J30" s="29">
        <v>2360</v>
      </c>
      <c r="K30" s="30">
        <v>0</v>
      </c>
      <c r="L30" s="30">
        <v>0</v>
      </c>
      <c r="M30" s="29">
        <v>189473</v>
      </c>
      <c r="N30" s="33">
        <v>50648</v>
      </c>
      <c r="O30" s="29">
        <v>45144</v>
      </c>
      <c r="P30" s="29">
        <v>133231</v>
      </c>
      <c r="Q30" s="29">
        <v>0</v>
      </c>
      <c r="R30" s="29">
        <v>0</v>
      </c>
      <c r="S30" s="29">
        <v>0</v>
      </c>
      <c r="T30" s="30">
        <v>0</v>
      </c>
    </row>
    <row r="31" spans="1:20" ht="38.25" x14ac:dyDescent="0.25">
      <c r="A31" s="27">
        <v>20</v>
      </c>
      <c r="B31" s="28" t="s">
        <v>35</v>
      </c>
      <c r="C31" s="98">
        <v>2</v>
      </c>
      <c r="D31" s="30">
        <v>3035</v>
      </c>
      <c r="E31" s="29">
        <v>18</v>
      </c>
      <c r="F31" s="30">
        <v>0</v>
      </c>
      <c r="G31" s="30">
        <v>0</v>
      </c>
      <c r="H31" s="30">
        <v>0</v>
      </c>
      <c r="I31" s="26">
        <v>0</v>
      </c>
      <c r="J31" s="29">
        <v>2728</v>
      </c>
      <c r="K31" s="30">
        <v>0</v>
      </c>
      <c r="L31" s="30">
        <v>0</v>
      </c>
      <c r="M31" s="29">
        <v>191262</v>
      </c>
      <c r="N31" s="30">
        <v>50005</v>
      </c>
      <c r="O31" s="29">
        <v>44866</v>
      </c>
      <c r="P31" s="29">
        <v>129038</v>
      </c>
      <c r="Q31" s="29">
        <v>0</v>
      </c>
      <c r="R31" s="29">
        <v>0</v>
      </c>
      <c r="S31" s="29">
        <v>0</v>
      </c>
      <c r="T31" s="30">
        <v>0</v>
      </c>
    </row>
    <row r="32" spans="1:20" ht="38.25" x14ac:dyDescent="0.25">
      <c r="A32" s="27">
        <v>21</v>
      </c>
      <c r="B32" s="28" t="s">
        <v>36</v>
      </c>
      <c r="C32" s="98">
        <v>2</v>
      </c>
      <c r="D32" s="30">
        <v>7031</v>
      </c>
      <c r="E32" s="29">
        <v>0</v>
      </c>
      <c r="F32" s="30">
        <v>0</v>
      </c>
      <c r="G32" s="30">
        <v>0</v>
      </c>
      <c r="H32" s="30">
        <v>0</v>
      </c>
      <c r="I32" s="26">
        <v>0</v>
      </c>
      <c r="J32" s="29">
        <v>2660</v>
      </c>
      <c r="K32" s="30">
        <v>0</v>
      </c>
      <c r="L32" s="30">
        <v>0</v>
      </c>
      <c r="M32" s="29">
        <v>212447</v>
      </c>
      <c r="N32" s="30">
        <v>59701</v>
      </c>
      <c r="O32" s="29">
        <v>40000</v>
      </c>
      <c r="P32" s="29">
        <v>144285</v>
      </c>
      <c r="Q32" s="29">
        <v>0</v>
      </c>
      <c r="R32" s="29">
        <v>0</v>
      </c>
      <c r="S32" s="29">
        <v>0</v>
      </c>
      <c r="T32" s="30">
        <v>0</v>
      </c>
    </row>
    <row r="33" spans="1:20" ht="38.25" x14ac:dyDescent="0.25">
      <c r="A33" s="27">
        <v>22</v>
      </c>
      <c r="B33" s="28" t="s">
        <v>37</v>
      </c>
      <c r="C33" s="98">
        <v>3</v>
      </c>
      <c r="D33" s="30">
        <v>9120</v>
      </c>
      <c r="E33" s="29">
        <v>27</v>
      </c>
      <c r="F33" s="30">
        <v>0</v>
      </c>
      <c r="G33" s="30">
        <v>0</v>
      </c>
      <c r="H33" s="30">
        <v>65</v>
      </c>
      <c r="I33" s="26">
        <v>0</v>
      </c>
      <c r="J33" s="29">
        <v>2535</v>
      </c>
      <c r="K33" s="30">
        <v>0</v>
      </c>
      <c r="L33" s="30">
        <v>0</v>
      </c>
      <c r="M33" s="29">
        <v>199379</v>
      </c>
      <c r="N33" s="30">
        <v>90620</v>
      </c>
      <c r="O33" s="29">
        <v>59370</v>
      </c>
      <c r="P33" s="29">
        <v>134743</v>
      </c>
      <c r="Q33" s="29">
        <v>0</v>
      </c>
      <c r="R33" s="29">
        <v>0</v>
      </c>
      <c r="S33" s="29">
        <v>0</v>
      </c>
      <c r="T33" s="30">
        <v>0</v>
      </c>
    </row>
    <row r="34" spans="1:20" ht="38.25" x14ac:dyDescent="0.25">
      <c r="A34" s="27">
        <v>23</v>
      </c>
      <c r="B34" s="28" t="s">
        <v>38</v>
      </c>
      <c r="C34" s="98">
        <v>3</v>
      </c>
      <c r="D34" s="30">
        <v>8235</v>
      </c>
      <c r="E34" s="29">
        <v>28</v>
      </c>
      <c r="F34" s="30">
        <v>0</v>
      </c>
      <c r="G34" s="30">
        <v>0</v>
      </c>
      <c r="H34" s="30">
        <v>461</v>
      </c>
      <c r="I34" s="26">
        <v>0</v>
      </c>
      <c r="J34" s="29">
        <v>3254</v>
      </c>
      <c r="K34" s="30">
        <v>0</v>
      </c>
      <c r="L34" s="30">
        <v>0</v>
      </c>
      <c r="M34" s="29">
        <v>142642</v>
      </c>
      <c r="N34" s="30">
        <v>48307</v>
      </c>
      <c r="O34" s="29">
        <v>52870</v>
      </c>
      <c r="P34" s="29">
        <v>98890</v>
      </c>
      <c r="Q34" s="29">
        <v>0</v>
      </c>
      <c r="R34" s="29">
        <v>0</v>
      </c>
      <c r="S34" s="29">
        <v>0</v>
      </c>
      <c r="T34" s="30">
        <v>0</v>
      </c>
    </row>
    <row r="35" spans="1:20" ht="38.25" x14ac:dyDescent="0.25">
      <c r="A35" s="27">
        <v>24</v>
      </c>
      <c r="B35" s="28" t="s">
        <v>96</v>
      </c>
      <c r="C35" s="98">
        <v>2</v>
      </c>
      <c r="D35" s="30">
        <v>6700</v>
      </c>
      <c r="E35" s="29">
        <v>90</v>
      </c>
      <c r="F35" s="30">
        <v>0</v>
      </c>
      <c r="G35" s="30">
        <v>0</v>
      </c>
      <c r="H35" s="30">
        <v>0</v>
      </c>
      <c r="I35" s="26">
        <v>0</v>
      </c>
      <c r="J35" s="29">
        <v>2056</v>
      </c>
      <c r="K35" s="30">
        <v>0</v>
      </c>
      <c r="L35" s="30">
        <v>0</v>
      </c>
      <c r="M35" s="34">
        <v>23025</v>
      </c>
      <c r="N35" s="34">
        <v>0</v>
      </c>
      <c r="O35" s="29">
        <v>0</v>
      </c>
      <c r="P35" s="29">
        <v>15025</v>
      </c>
      <c r="Q35" s="26">
        <v>0</v>
      </c>
      <c r="R35" s="26">
        <v>0</v>
      </c>
      <c r="S35" s="26">
        <v>0</v>
      </c>
      <c r="T35" s="30">
        <v>0</v>
      </c>
    </row>
    <row r="36" spans="1:20" ht="38.25" x14ac:dyDescent="0.25">
      <c r="A36" s="27">
        <v>25</v>
      </c>
      <c r="B36" s="28" t="s">
        <v>39</v>
      </c>
      <c r="C36" s="98">
        <v>2</v>
      </c>
      <c r="D36" s="30">
        <v>5100</v>
      </c>
      <c r="E36" s="29">
        <v>0</v>
      </c>
      <c r="F36" s="30">
        <v>695</v>
      </c>
      <c r="G36" s="30">
        <v>695</v>
      </c>
      <c r="H36" s="30">
        <v>0</v>
      </c>
      <c r="I36" s="26">
        <v>0</v>
      </c>
      <c r="J36" s="29">
        <v>1310</v>
      </c>
      <c r="K36" s="30">
        <v>0</v>
      </c>
      <c r="L36" s="30">
        <v>0</v>
      </c>
      <c r="M36" s="35">
        <v>39775</v>
      </c>
      <c r="N36" s="36">
        <v>22833</v>
      </c>
      <c r="O36" s="29">
        <v>1310</v>
      </c>
      <c r="P36" s="29">
        <v>14895</v>
      </c>
      <c r="Q36" s="26">
        <v>0</v>
      </c>
      <c r="R36" s="26">
        <v>0</v>
      </c>
      <c r="S36" s="26">
        <v>0</v>
      </c>
      <c r="T36" s="30">
        <v>0</v>
      </c>
    </row>
    <row r="37" spans="1:20" ht="25.5" x14ac:dyDescent="0.25">
      <c r="A37" s="27">
        <v>26</v>
      </c>
      <c r="B37" s="28" t="s">
        <v>97</v>
      </c>
      <c r="C37" s="98">
        <v>2</v>
      </c>
      <c r="D37" s="30">
        <v>3950</v>
      </c>
      <c r="E37" s="29">
        <v>0</v>
      </c>
      <c r="F37" s="30">
        <v>0</v>
      </c>
      <c r="G37" s="30">
        <v>0</v>
      </c>
      <c r="H37" s="30">
        <v>0</v>
      </c>
      <c r="I37" s="26">
        <v>0</v>
      </c>
      <c r="J37" s="29">
        <v>900</v>
      </c>
      <c r="K37" s="30">
        <v>0</v>
      </c>
      <c r="L37" s="30">
        <v>0</v>
      </c>
      <c r="M37" s="37">
        <v>23262</v>
      </c>
      <c r="N37" s="37">
        <v>0</v>
      </c>
      <c r="O37" s="29">
        <v>0</v>
      </c>
      <c r="P37" s="29">
        <v>18000</v>
      </c>
      <c r="Q37" s="26">
        <v>0</v>
      </c>
      <c r="R37" s="26">
        <v>0</v>
      </c>
      <c r="S37" s="26">
        <v>0</v>
      </c>
      <c r="T37" s="30">
        <v>0</v>
      </c>
    </row>
    <row r="38" spans="1:20" ht="25.5" x14ac:dyDescent="0.25">
      <c r="A38" s="27">
        <v>27</v>
      </c>
      <c r="B38" s="28" t="s">
        <v>98</v>
      </c>
      <c r="C38" s="98">
        <v>2</v>
      </c>
      <c r="D38" s="30">
        <v>3850</v>
      </c>
      <c r="E38" s="29">
        <v>0</v>
      </c>
      <c r="F38" s="30">
        <v>0</v>
      </c>
      <c r="G38" s="30">
        <v>0</v>
      </c>
      <c r="H38" s="30">
        <v>0</v>
      </c>
      <c r="I38" s="26">
        <v>0</v>
      </c>
      <c r="J38" s="29">
        <v>900</v>
      </c>
      <c r="K38" s="30">
        <v>0</v>
      </c>
      <c r="L38" s="30">
        <v>0</v>
      </c>
      <c r="M38" s="29">
        <v>43310</v>
      </c>
      <c r="N38" s="29">
        <v>0</v>
      </c>
      <c r="O38" s="29">
        <v>0</v>
      </c>
      <c r="P38" s="29">
        <v>14282</v>
      </c>
      <c r="Q38" s="26">
        <v>0</v>
      </c>
      <c r="R38" s="26">
        <v>0</v>
      </c>
      <c r="S38" s="26">
        <v>0</v>
      </c>
      <c r="T38" s="30">
        <v>0</v>
      </c>
    </row>
    <row r="39" spans="1:20" ht="38.25" x14ac:dyDescent="0.25">
      <c r="A39" s="27">
        <v>28</v>
      </c>
      <c r="B39" s="28" t="s">
        <v>99</v>
      </c>
      <c r="C39" s="98">
        <v>1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6">
        <v>0</v>
      </c>
      <c r="J39" s="26">
        <v>0</v>
      </c>
      <c r="K39" s="30">
        <v>0</v>
      </c>
      <c r="L39" s="30">
        <v>0</v>
      </c>
      <c r="M39" s="29">
        <v>104000</v>
      </c>
      <c r="N39" s="29">
        <v>0</v>
      </c>
      <c r="O39" s="29">
        <v>10000</v>
      </c>
      <c r="P39" s="29">
        <v>21680</v>
      </c>
      <c r="Q39" s="26">
        <v>0</v>
      </c>
      <c r="R39" s="26">
        <v>0</v>
      </c>
      <c r="S39" s="26">
        <v>0</v>
      </c>
      <c r="T39" s="30">
        <v>0</v>
      </c>
    </row>
    <row r="40" spans="1:20" ht="38.25" x14ac:dyDescent="0.25">
      <c r="A40" s="27">
        <v>29</v>
      </c>
      <c r="B40" s="28" t="s">
        <v>100</v>
      </c>
      <c r="C40" s="98">
        <v>1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6">
        <v>0</v>
      </c>
      <c r="J40" s="26">
        <v>0</v>
      </c>
      <c r="K40" s="30">
        <v>0</v>
      </c>
      <c r="L40" s="30">
        <v>0</v>
      </c>
      <c r="M40" s="29">
        <v>0</v>
      </c>
      <c r="N40" s="29">
        <v>0</v>
      </c>
      <c r="O40" s="29">
        <v>0</v>
      </c>
      <c r="P40" s="29">
        <v>0</v>
      </c>
      <c r="Q40" s="26">
        <v>0</v>
      </c>
      <c r="R40" s="26">
        <v>0</v>
      </c>
      <c r="S40" s="26">
        <v>0</v>
      </c>
      <c r="T40" s="30">
        <v>135783</v>
      </c>
    </row>
    <row r="41" spans="1:20" ht="38.25" x14ac:dyDescent="0.25">
      <c r="A41" s="27">
        <v>30</v>
      </c>
      <c r="B41" s="28" t="s">
        <v>101</v>
      </c>
      <c r="C41" s="98">
        <v>3</v>
      </c>
      <c r="D41" s="29">
        <v>6674</v>
      </c>
      <c r="E41" s="33">
        <v>0</v>
      </c>
      <c r="F41" s="29">
        <v>0</v>
      </c>
      <c r="G41" s="29">
        <v>0</v>
      </c>
      <c r="H41" s="29">
        <v>351</v>
      </c>
      <c r="I41" s="26">
        <v>0</v>
      </c>
      <c r="J41" s="30">
        <v>880</v>
      </c>
      <c r="K41" s="30">
        <v>0</v>
      </c>
      <c r="L41" s="30">
        <v>0</v>
      </c>
      <c r="M41" s="29">
        <v>4000</v>
      </c>
      <c r="N41" s="29">
        <v>0</v>
      </c>
      <c r="O41" s="29">
        <v>9500</v>
      </c>
      <c r="P41" s="29">
        <v>17000</v>
      </c>
      <c r="Q41" s="26">
        <v>0</v>
      </c>
      <c r="R41" s="26">
        <v>0</v>
      </c>
      <c r="S41" s="26">
        <v>0</v>
      </c>
      <c r="T41" s="30">
        <v>0</v>
      </c>
    </row>
    <row r="42" spans="1:20" ht="38.25" x14ac:dyDescent="0.25">
      <c r="A42" s="27">
        <v>31</v>
      </c>
      <c r="B42" s="28" t="s">
        <v>102</v>
      </c>
      <c r="C42" s="98">
        <v>2</v>
      </c>
      <c r="D42" s="29">
        <v>300</v>
      </c>
      <c r="E42" s="29">
        <v>0</v>
      </c>
      <c r="F42" s="29">
        <v>300</v>
      </c>
      <c r="G42" s="29">
        <v>0</v>
      </c>
      <c r="H42" s="29">
        <v>0</v>
      </c>
      <c r="I42" s="26">
        <v>0</v>
      </c>
      <c r="J42" s="30">
        <v>2786</v>
      </c>
      <c r="K42" s="30">
        <v>0</v>
      </c>
      <c r="L42" s="30">
        <v>0</v>
      </c>
      <c r="M42" s="38">
        <v>26024</v>
      </c>
      <c r="N42" s="39">
        <v>0</v>
      </c>
      <c r="O42" s="29">
        <v>0</v>
      </c>
      <c r="P42" s="29">
        <v>0</v>
      </c>
      <c r="Q42" s="26">
        <v>0</v>
      </c>
      <c r="R42" s="26">
        <v>0</v>
      </c>
      <c r="S42" s="26">
        <v>0</v>
      </c>
      <c r="T42" s="30">
        <v>0</v>
      </c>
    </row>
    <row r="43" spans="1:20" ht="38.25" x14ac:dyDescent="0.25">
      <c r="A43" s="27">
        <v>32</v>
      </c>
      <c r="B43" s="28" t="s">
        <v>40</v>
      </c>
      <c r="C43" s="98">
        <v>3</v>
      </c>
      <c r="D43" s="29">
        <v>26935</v>
      </c>
      <c r="E43" s="29">
        <v>393</v>
      </c>
      <c r="F43" s="29">
        <v>0</v>
      </c>
      <c r="G43" s="29">
        <v>0</v>
      </c>
      <c r="H43" s="29">
        <v>3186</v>
      </c>
      <c r="I43" s="26">
        <v>0</v>
      </c>
      <c r="J43" s="30">
        <v>2047</v>
      </c>
      <c r="K43" s="30">
        <v>0</v>
      </c>
      <c r="L43" s="30">
        <v>11</v>
      </c>
      <c r="M43" s="29">
        <v>140325</v>
      </c>
      <c r="N43" s="29">
        <v>309</v>
      </c>
      <c r="O43" s="29">
        <v>0</v>
      </c>
      <c r="P43" s="29">
        <v>10194</v>
      </c>
      <c r="Q43" s="26">
        <v>0</v>
      </c>
      <c r="R43" s="26">
        <v>0</v>
      </c>
      <c r="S43" s="26">
        <v>0</v>
      </c>
      <c r="T43" s="30">
        <v>1200</v>
      </c>
    </row>
    <row r="44" spans="1:20" ht="38.25" x14ac:dyDescent="0.25">
      <c r="A44" s="27">
        <v>33</v>
      </c>
      <c r="B44" s="28" t="s">
        <v>41</v>
      </c>
      <c r="C44" s="98">
        <v>2</v>
      </c>
      <c r="D44" s="29">
        <v>5201</v>
      </c>
      <c r="E44" s="29">
        <v>0</v>
      </c>
      <c r="F44" s="29">
        <v>600</v>
      </c>
      <c r="G44" s="29">
        <v>0</v>
      </c>
      <c r="H44" s="29">
        <v>0</v>
      </c>
      <c r="I44" s="26">
        <v>0</v>
      </c>
      <c r="J44" s="30">
        <v>885</v>
      </c>
      <c r="K44" s="30">
        <v>0</v>
      </c>
      <c r="L44" s="30">
        <v>0</v>
      </c>
      <c r="M44" s="29">
        <v>76794</v>
      </c>
      <c r="N44" s="29">
        <v>26655</v>
      </c>
      <c r="O44" s="29">
        <v>0</v>
      </c>
      <c r="P44" s="29">
        <v>32530</v>
      </c>
      <c r="Q44" s="26">
        <v>0</v>
      </c>
      <c r="R44" s="26">
        <v>0</v>
      </c>
      <c r="S44" s="26">
        <v>0</v>
      </c>
      <c r="T44" s="30">
        <v>0</v>
      </c>
    </row>
    <row r="45" spans="1:20" ht="38.25" x14ac:dyDescent="0.25">
      <c r="A45" s="27">
        <v>34</v>
      </c>
      <c r="B45" s="28" t="s">
        <v>103</v>
      </c>
      <c r="C45" s="98">
        <v>3</v>
      </c>
      <c r="D45" s="29">
        <v>6780</v>
      </c>
      <c r="E45" s="29">
        <v>0</v>
      </c>
      <c r="F45" s="29">
        <v>800</v>
      </c>
      <c r="G45" s="29">
        <v>0</v>
      </c>
      <c r="H45" s="29">
        <v>892</v>
      </c>
      <c r="I45" s="26">
        <v>0</v>
      </c>
      <c r="J45" s="29">
        <v>0</v>
      </c>
      <c r="K45" s="30">
        <v>0</v>
      </c>
      <c r="L45" s="30">
        <v>0</v>
      </c>
      <c r="M45" s="29">
        <v>19228</v>
      </c>
      <c r="N45" s="29">
        <v>0</v>
      </c>
      <c r="O45" s="29">
        <v>3640</v>
      </c>
      <c r="P45" s="29">
        <v>16760</v>
      </c>
      <c r="Q45" s="26">
        <v>0</v>
      </c>
      <c r="R45" s="26">
        <v>0</v>
      </c>
      <c r="S45" s="26">
        <v>0</v>
      </c>
      <c r="T45" s="30">
        <v>0</v>
      </c>
    </row>
    <row r="46" spans="1:20" ht="38.25" x14ac:dyDescent="0.25">
      <c r="A46" s="27">
        <v>35</v>
      </c>
      <c r="B46" s="28" t="s">
        <v>43</v>
      </c>
      <c r="C46" s="98">
        <v>3</v>
      </c>
      <c r="D46" s="29">
        <v>8805</v>
      </c>
      <c r="E46" s="29">
        <v>8335</v>
      </c>
      <c r="F46" s="29">
        <v>0</v>
      </c>
      <c r="G46" s="29">
        <v>0</v>
      </c>
      <c r="H46" s="29">
        <v>411</v>
      </c>
      <c r="I46" s="29">
        <v>7000</v>
      </c>
      <c r="J46" s="40">
        <v>6276</v>
      </c>
      <c r="K46" s="30">
        <v>0</v>
      </c>
      <c r="L46" s="30">
        <v>6276</v>
      </c>
      <c r="M46" s="29">
        <v>54452</v>
      </c>
      <c r="N46" s="29">
        <v>18187</v>
      </c>
      <c r="O46" s="29">
        <v>0</v>
      </c>
      <c r="P46" s="29">
        <v>15500</v>
      </c>
      <c r="Q46" s="29">
        <v>8350</v>
      </c>
      <c r="R46" s="29">
        <v>4500</v>
      </c>
      <c r="S46" s="29">
        <v>3850</v>
      </c>
      <c r="T46" s="30">
        <v>0</v>
      </c>
    </row>
    <row r="47" spans="1:20" ht="38.25" x14ac:dyDescent="0.25">
      <c r="A47" s="27">
        <v>36</v>
      </c>
      <c r="B47" s="28" t="s">
        <v>104</v>
      </c>
      <c r="C47" s="98">
        <v>2</v>
      </c>
      <c r="D47" s="29">
        <v>812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30">
        <v>660</v>
      </c>
      <c r="K47" s="30">
        <v>0</v>
      </c>
      <c r="L47" s="30">
        <v>0</v>
      </c>
      <c r="M47" s="29">
        <v>10758</v>
      </c>
      <c r="N47" s="29">
        <v>0</v>
      </c>
      <c r="O47" s="29">
        <v>0</v>
      </c>
      <c r="P47" s="29">
        <v>5795</v>
      </c>
      <c r="Q47" s="26">
        <v>0</v>
      </c>
      <c r="R47" s="26">
        <v>0</v>
      </c>
      <c r="S47" s="26">
        <v>0</v>
      </c>
      <c r="T47" s="30">
        <v>0</v>
      </c>
    </row>
    <row r="48" spans="1:20" ht="63.75" x14ac:dyDescent="0.25">
      <c r="A48" s="27">
        <v>37</v>
      </c>
      <c r="B48" s="28" t="s">
        <v>105</v>
      </c>
      <c r="C48" s="98">
        <v>3</v>
      </c>
      <c r="D48" s="29">
        <v>7121</v>
      </c>
      <c r="E48" s="29">
        <v>0</v>
      </c>
      <c r="F48" s="29">
        <v>280</v>
      </c>
      <c r="G48" s="29">
        <v>280</v>
      </c>
      <c r="H48" s="29">
        <v>410</v>
      </c>
      <c r="I48" s="26">
        <v>0</v>
      </c>
      <c r="J48" s="29">
        <v>655</v>
      </c>
      <c r="K48" s="29">
        <v>655</v>
      </c>
      <c r="L48" s="30">
        <v>0</v>
      </c>
      <c r="M48" s="29">
        <v>19911</v>
      </c>
      <c r="N48" s="29">
        <v>0</v>
      </c>
      <c r="O48" s="29">
        <v>0</v>
      </c>
      <c r="P48" s="29">
        <v>2000</v>
      </c>
      <c r="Q48" s="26">
        <v>0</v>
      </c>
      <c r="R48" s="26">
        <v>0</v>
      </c>
      <c r="S48" s="26">
        <v>0</v>
      </c>
      <c r="T48" s="29">
        <v>160</v>
      </c>
    </row>
    <row r="49" spans="1:20" ht="63.75" x14ac:dyDescent="0.25">
      <c r="A49" s="27">
        <v>38</v>
      </c>
      <c r="B49" s="28" t="s">
        <v>106</v>
      </c>
      <c r="C49" s="98">
        <v>2</v>
      </c>
      <c r="D49" s="29">
        <v>400</v>
      </c>
      <c r="E49" s="29">
        <v>0</v>
      </c>
      <c r="F49" s="29">
        <v>400</v>
      </c>
      <c r="G49" s="29">
        <v>0</v>
      </c>
      <c r="H49" s="29">
        <v>0</v>
      </c>
      <c r="I49" s="26">
        <v>0</v>
      </c>
      <c r="J49" s="29">
        <v>660</v>
      </c>
      <c r="K49" s="29">
        <v>0</v>
      </c>
      <c r="L49" s="30">
        <v>0</v>
      </c>
      <c r="M49" s="29">
        <v>750</v>
      </c>
      <c r="N49" s="29">
        <v>0</v>
      </c>
      <c r="O49" s="29">
        <v>0</v>
      </c>
      <c r="P49" s="29">
        <v>1250</v>
      </c>
      <c r="Q49" s="26">
        <v>0</v>
      </c>
      <c r="R49" s="26">
        <v>0</v>
      </c>
      <c r="S49" s="26">
        <v>0</v>
      </c>
      <c r="T49" s="29">
        <v>0</v>
      </c>
    </row>
    <row r="50" spans="1:20" ht="51" x14ac:dyDescent="0.25">
      <c r="A50" s="27">
        <v>39</v>
      </c>
      <c r="B50" s="28" t="s">
        <v>107</v>
      </c>
      <c r="C50" s="98">
        <v>3</v>
      </c>
      <c r="D50" s="29">
        <v>400</v>
      </c>
      <c r="E50" s="29">
        <v>0</v>
      </c>
      <c r="F50" s="29">
        <v>382</v>
      </c>
      <c r="G50" s="29">
        <v>60</v>
      </c>
      <c r="H50" s="29">
        <v>3</v>
      </c>
      <c r="I50" s="26">
        <v>0</v>
      </c>
      <c r="J50" s="29">
        <v>550</v>
      </c>
      <c r="K50" s="29">
        <v>0</v>
      </c>
      <c r="L50" s="30">
        <v>0</v>
      </c>
      <c r="M50" s="29">
        <v>1450</v>
      </c>
      <c r="N50" s="29">
        <v>511</v>
      </c>
      <c r="O50" s="29">
        <v>175</v>
      </c>
      <c r="P50" s="29">
        <v>1994</v>
      </c>
      <c r="Q50" s="29">
        <v>0</v>
      </c>
      <c r="R50" s="29">
        <v>0</v>
      </c>
      <c r="S50" s="29">
        <v>0</v>
      </c>
      <c r="T50" s="29">
        <v>0</v>
      </c>
    </row>
    <row r="51" spans="1:20" ht="38.25" x14ac:dyDescent="0.25">
      <c r="A51" s="27">
        <v>40</v>
      </c>
      <c r="B51" s="28" t="s">
        <v>108</v>
      </c>
      <c r="C51" s="98">
        <v>1</v>
      </c>
      <c r="D51" s="26">
        <v>0</v>
      </c>
      <c r="E51" s="29">
        <v>0</v>
      </c>
      <c r="F51" s="26">
        <v>0</v>
      </c>
      <c r="G51" s="26">
        <v>0</v>
      </c>
      <c r="H51" s="26">
        <v>0</v>
      </c>
      <c r="I51" s="26">
        <v>0</v>
      </c>
      <c r="J51" s="30">
        <v>24</v>
      </c>
      <c r="K51" s="30">
        <v>0</v>
      </c>
      <c r="L51" s="30">
        <v>0</v>
      </c>
      <c r="M51" s="29">
        <v>100</v>
      </c>
      <c r="N51" s="29">
        <v>0</v>
      </c>
      <c r="O51" s="29">
        <v>0</v>
      </c>
      <c r="P51" s="29">
        <v>100</v>
      </c>
      <c r="Q51" s="26">
        <v>0</v>
      </c>
      <c r="R51" s="26">
        <v>0</v>
      </c>
      <c r="S51" s="26">
        <v>0</v>
      </c>
      <c r="T51" s="26">
        <v>0</v>
      </c>
    </row>
    <row r="52" spans="1:20" ht="51" x14ac:dyDescent="0.25">
      <c r="A52" s="27">
        <v>41</v>
      </c>
      <c r="B52" s="28" t="s">
        <v>109</v>
      </c>
      <c r="C52" s="98">
        <v>2</v>
      </c>
      <c r="D52" s="30">
        <v>100</v>
      </c>
      <c r="E52" s="29">
        <v>0</v>
      </c>
      <c r="F52" s="30">
        <v>0</v>
      </c>
      <c r="G52" s="30">
        <v>0</v>
      </c>
      <c r="H52" s="26">
        <v>0</v>
      </c>
      <c r="I52" s="26">
        <v>0</v>
      </c>
      <c r="J52" s="29">
        <v>220</v>
      </c>
      <c r="K52" s="29">
        <v>0</v>
      </c>
      <c r="L52" s="30">
        <v>0</v>
      </c>
      <c r="M52" s="29">
        <v>2090</v>
      </c>
      <c r="N52" s="29">
        <v>0</v>
      </c>
      <c r="O52" s="29">
        <v>2150</v>
      </c>
      <c r="P52" s="29">
        <v>11701</v>
      </c>
      <c r="Q52" s="26">
        <v>0</v>
      </c>
      <c r="R52" s="26">
        <v>0</v>
      </c>
      <c r="S52" s="26">
        <v>0</v>
      </c>
      <c r="T52" s="30">
        <v>0</v>
      </c>
    </row>
    <row r="53" spans="1:20" ht="51" x14ac:dyDescent="0.25">
      <c r="A53" s="27">
        <v>42</v>
      </c>
      <c r="B53" s="28" t="s">
        <v>110</v>
      </c>
      <c r="C53" s="98">
        <v>1</v>
      </c>
      <c r="D53" s="29">
        <v>40</v>
      </c>
      <c r="E53" s="29">
        <v>0</v>
      </c>
      <c r="F53" s="29">
        <v>0</v>
      </c>
      <c r="G53" s="29">
        <v>0</v>
      </c>
      <c r="H53" s="26">
        <v>0</v>
      </c>
      <c r="I53" s="26">
        <v>0</v>
      </c>
      <c r="J53" s="26">
        <v>0</v>
      </c>
      <c r="K53" s="26">
        <v>0</v>
      </c>
      <c r="L53" s="30">
        <v>0</v>
      </c>
      <c r="M53" s="29">
        <v>5000</v>
      </c>
      <c r="N53" s="29">
        <v>0</v>
      </c>
      <c r="O53" s="29">
        <v>0</v>
      </c>
      <c r="P53" s="29">
        <v>7500</v>
      </c>
      <c r="Q53" s="26">
        <v>0</v>
      </c>
      <c r="R53" s="26">
        <v>0</v>
      </c>
      <c r="S53" s="26">
        <v>0</v>
      </c>
      <c r="T53" s="30">
        <v>0</v>
      </c>
    </row>
    <row r="54" spans="1:20" ht="25.5" x14ac:dyDescent="0.25">
      <c r="A54" s="27">
        <v>43</v>
      </c>
      <c r="B54" s="28" t="s">
        <v>111</v>
      </c>
      <c r="C54" s="98">
        <v>1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6">
        <v>0</v>
      </c>
      <c r="J54" s="26">
        <v>0</v>
      </c>
      <c r="K54" s="26">
        <v>0</v>
      </c>
      <c r="L54" s="30">
        <v>0</v>
      </c>
      <c r="M54" s="29">
        <v>0</v>
      </c>
      <c r="N54" s="29">
        <v>0</v>
      </c>
      <c r="O54" s="29">
        <v>0</v>
      </c>
      <c r="P54" s="29">
        <v>5100</v>
      </c>
      <c r="Q54" s="26">
        <v>0</v>
      </c>
      <c r="R54" s="26">
        <v>0</v>
      </c>
      <c r="S54" s="26">
        <v>0</v>
      </c>
      <c r="T54" s="30">
        <v>0</v>
      </c>
    </row>
    <row r="55" spans="1:20" ht="25.5" x14ac:dyDescent="0.25">
      <c r="A55" s="27">
        <v>44</v>
      </c>
      <c r="B55" s="28" t="s">
        <v>112</v>
      </c>
      <c r="C55" s="98">
        <v>3</v>
      </c>
      <c r="D55" s="29">
        <v>55</v>
      </c>
      <c r="E55" s="29">
        <v>0</v>
      </c>
      <c r="F55" s="29">
        <v>0</v>
      </c>
      <c r="G55" s="29">
        <v>0</v>
      </c>
      <c r="H55" s="29">
        <v>50</v>
      </c>
      <c r="I55" s="29">
        <v>0</v>
      </c>
      <c r="J55" s="26">
        <v>60</v>
      </c>
      <c r="K55" s="26">
        <v>0</v>
      </c>
      <c r="L55" s="30">
        <v>0</v>
      </c>
      <c r="M55" s="29">
        <v>150</v>
      </c>
      <c r="N55" s="29">
        <v>0</v>
      </c>
      <c r="O55" s="29">
        <v>50</v>
      </c>
      <c r="P55" s="29">
        <v>7500</v>
      </c>
      <c r="Q55" s="29">
        <v>0</v>
      </c>
      <c r="R55" s="29">
        <v>0</v>
      </c>
      <c r="S55" s="29">
        <v>0</v>
      </c>
      <c r="T55" s="30">
        <v>0</v>
      </c>
    </row>
    <row r="56" spans="1:20" ht="38.25" x14ac:dyDescent="0.25">
      <c r="A56" s="27">
        <v>45</v>
      </c>
      <c r="B56" s="28" t="s">
        <v>113</v>
      </c>
      <c r="C56" s="98">
        <v>1</v>
      </c>
      <c r="D56" s="26">
        <v>0</v>
      </c>
      <c r="E56" s="29">
        <v>0</v>
      </c>
      <c r="F56" s="26">
        <v>0</v>
      </c>
      <c r="G56" s="26">
        <v>0</v>
      </c>
      <c r="H56" s="26">
        <v>0</v>
      </c>
      <c r="I56" s="26">
        <v>0</v>
      </c>
      <c r="J56" s="30">
        <v>450</v>
      </c>
      <c r="K56" s="30">
        <v>0</v>
      </c>
      <c r="L56" s="30">
        <v>0</v>
      </c>
      <c r="M56" s="29">
        <v>0</v>
      </c>
      <c r="N56" s="29">
        <v>0</v>
      </c>
      <c r="O56" s="29">
        <v>0</v>
      </c>
      <c r="P56" s="29">
        <v>0</v>
      </c>
      <c r="Q56" s="26">
        <v>0</v>
      </c>
      <c r="R56" s="26">
        <v>0</v>
      </c>
      <c r="S56" s="26">
        <v>0</v>
      </c>
      <c r="T56" s="26">
        <v>0</v>
      </c>
    </row>
    <row r="57" spans="1:20" ht="25.5" x14ac:dyDescent="0.25">
      <c r="A57" s="27">
        <v>46</v>
      </c>
      <c r="B57" s="28" t="s">
        <v>114</v>
      </c>
      <c r="C57" s="98">
        <v>1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19600</v>
      </c>
      <c r="J57" s="26">
        <v>0</v>
      </c>
      <c r="K57" s="26">
        <v>0</v>
      </c>
      <c r="L57" s="30">
        <v>0</v>
      </c>
      <c r="M57" s="26">
        <v>0</v>
      </c>
      <c r="N57" s="29">
        <v>0</v>
      </c>
      <c r="O57" s="26">
        <v>0</v>
      </c>
      <c r="P57" s="26">
        <v>0</v>
      </c>
      <c r="Q57" s="29">
        <v>0</v>
      </c>
      <c r="R57" s="29">
        <v>0</v>
      </c>
      <c r="S57" s="29">
        <v>0</v>
      </c>
      <c r="T57" s="26">
        <v>0</v>
      </c>
    </row>
    <row r="58" spans="1:20" x14ac:dyDescent="0.25">
      <c r="A58" s="27">
        <v>47</v>
      </c>
      <c r="B58" s="28" t="s">
        <v>115</v>
      </c>
      <c r="C58" s="98">
        <v>1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6">
        <v>0</v>
      </c>
      <c r="J58" s="26">
        <v>0</v>
      </c>
      <c r="K58" s="26">
        <v>0</v>
      </c>
      <c r="L58" s="30">
        <v>0</v>
      </c>
      <c r="M58" s="29">
        <v>180</v>
      </c>
      <c r="N58" s="29">
        <v>0</v>
      </c>
      <c r="O58" s="29">
        <v>0</v>
      </c>
      <c r="P58" s="29">
        <v>240</v>
      </c>
      <c r="Q58" s="26">
        <v>0</v>
      </c>
      <c r="R58" s="26">
        <v>0</v>
      </c>
      <c r="S58" s="26">
        <v>0</v>
      </c>
      <c r="T58" s="26">
        <v>0</v>
      </c>
    </row>
    <row r="59" spans="1:20" ht="38.25" x14ac:dyDescent="0.25">
      <c r="A59" s="27">
        <v>48</v>
      </c>
      <c r="B59" s="28" t="s">
        <v>116</v>
      </c>
      <c r="C59" s="98">
        <v>2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6">
        <v>0</v>
      </c>
      <c r="J59" s="26">
        <v>0</v>
      </c>
      <c r="K59" s="26">
        <v>0</v>
      </c>
      <c r="L59" s="30">
        <v>0</v>
      </c>
      <c r="M59" s="29">
        <v>500</v>
      </c>
      <c r="N59" s="29">
        <v>0</v>
      </c>
      <c r="O59" s="29">
        <v>0</v>
      </c>
      <c r="P59" s="29">
        <v>0</v>
      </c>
      <c r="Q59" s="26">
        <v>0</v>
      </c>
      <c r="R59" s="26">
        <v>0</v>
      </c>
      <c r="S59" s="26">
        <v>0</v>
      </c>
      <c r="T59" s="26">
        <v>0</v>
      </c>
    </row>
    <row r="60" spans="1:20" ht="25.5" x14ac:dyDescent="0.25">
      <c r="A60" s="27">
        <v>49</v>
      </c>
      <c r="B60" s="28" t="s">
        <v>117</v>
      </c>
      <c r="C60" s="98">
        <v>1</v>
      </c>
      <c r="D60" s="29">
        <v>20</v>
      </c>
      <c r="E60" s="29">
        <v>0</v>
      </c>
      <c r="F60" s="29">
        <v>20</v>
      </c>
      <c r="G60" s="29">
        <v>0</v>
      </c>
      <c r="H60" s="29">
        <v>0</v>
      </c>
      <c r="I60" s="26">
        <v>0</v>
      </c>
      <c r="J60" s="26">
        <v>0</v>
      </c>
      <c r="K60" s="26">
        <v>0</v>
      </c>
      <c r="L60" s="30">
        <v>0</v>
      </c>
      <c r="M60" s="26">
        <v>0</v>
      </c>
      <c r="N60" s="29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</row>
    <row r="61" spans="1:20" ht="25.5" x14ac:dyDescent="0.25">
      <c r="A61" s="27">
        <v>50</v>
      </c>
      <c r="B61" s="28" t="s">
        <v>118</v>
      </c>
      <c r="C61" s="98">
        <v>2</v>
      </c>
      <c r="D61" s="29">
        <v>5</v>
      </c>
      <c r="E61" s="29">
        <v>0</v>
      </c>
      <c r="F61" s="29">
        <v>0</v>
      </c>
      <c r="G61" s="29">
        <v>0</v>
      </c>
      <c r="H61" s="29">
        <v>0</v>
      </c>
      <c r="I61" s="26">
        <v>0</v>
      </c>
      <c r="J61" s="26">
        <v>99</v>
      </c>
      <c r="K61" s="26">
        <v>99</v>
      </c>
      <c r="L61" s="30">
        <v>0</v>
      </c>
      <c r="M61" s="29">
        <v>80</v>
      </c>
      <c r="N61" s="29">
        <v>0</v>
      </c>
      <c r="O61" s="29">
        <v>0</v>
      </c>
      <c r="P61" s="29">
        <v>270</v>
      </c>
      <c r="Q61" s="26">
        <v>0</v>
      </c>
      <c r="R61" s="26">
        <v>0</v>
      </c>
      <c r="S61" s="26">
        <v>0</v>
      </c>
      <c r="T61" s="26">
        <v>0</v>
      </c>
    </row>
    <row r="62" spans="1:20" ht="25.5" x14ac:dyDescent="0.25">
      <c r="A62" s="27">
        <v>51</v>
      </c>
      <c r="B62" s="28" t="s">
        <v>119</v>
      </c>
      <c r="C62" s="98">
        <v>1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41">
        <v>5250</v>
      </c>
      <c r="J62" s="26">
        <v>0</v>
      </c>
      <c r="K62" s="26">
        <v>0</v>
      </c>
      <c r="L62" s="30">
        <v>0</v>
      </c>
      <c r="M62" s="26">
        <v>0</v>
      </c>
      <c r="N62" s="29"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6">
        <v>0</v>
      </c>
    </row>
    <row r="63" spans="1:20" ht="25.5" x14ac:dyDescent="0.25">
      <c r="A63" s="27">
        <v>52</v>
      </c>
      <c r="B63" s="28" t="s">
        <v>120</v>
      </c>
      <c r="C63" s="98">
        <v>1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41">
        <v>0</v>
      </c>
      <c r="J63" s="26">
        <v>15</v>
      </c>
      <c r="K63" s="26">
        <v>0</v>
      </c>
      <c r="L63" s="30">
        <v>0</v>
      </c>
      <c r="M63" s="29">
        <v>0</v>
      </c>
      <c r="N63" s="29">
        <v>0</v>
      </c>
      <c r="O63" s="29">
        <v>0</v>
      </c>
      <c r="P63" s="29">
        <v>0</v>
      </c>
      <c r="Q63" s="26">
        <v>0</v>
      </c>
      <c r="R63" s="26">
        <v>0</v>
      </c>
      <c r="S63" s="26">
        <v>0</v>
      </c>
      <c r="T63" s="26">
        <v>0</v>
      </c>
    </row>
    <row r="64" spans="1:20" ht="25.5" x14ac:dyDescent="0.25">
      <c r="A64" s="27">
        <v>53</v>
      </c>
      <c r="B64" s="28" t="s">
        <v>121</v>
      </c>
      <c r="C64" s="98">
        <v>2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41">
        <v>0</v>
      </c>
      <c r="J64" s="26">
        <v>0</v>
      </c>
      <c r="K64" s="26">
        <v>0</v>
      </c>
      <c r="L64" s="30">
        <v>0</v>
      </c>
      <c r="M64" s="29">
        <v>150</v>
      </c>
      <c r="N64" s="29">
        <v>0</v>
      </c>
      <c r="O64" s="29">
        <v>0</v>
      </c>
      <c r="P64" s="29">
        <v>300</v>
      </c>
      <c r="Q64" s="26">
        <v>0</v>
      </c>
      <c r="R64" s="26">
        <v>0</v>
      </c>
      <c r="S64" s="26">
        <v>0</v>
      </c>
      <c r="T64" s="26">
        <v>0</v>
      </c>
    </row>
    <row r="65" spans="1:20" ht="38.25" x14ac:dyDescent="0.25">
      <c r="A65" s="27">
        <v>54</v>
      </c>
      <c r="B65" s="28" t="s">
        <v>122</v>
      </c>
      <c r="C65" s="98">
        <v>3</v>
      </c>
      <c r="D65" s="29">
        <v>20</v>
      </c>
      <c r="E65" s="29">
        <v>0</v>
      </c>
      <c r="F65" s="29">
        <v>0</v>
      </c>
      <c r="G65" s="29">
        <v>0</v>
      </c>
      <c r="H65" s="29">
        <v>20</v>
      </c>
      <c r="I65" s="41">
        <v>0</v>
      </c>
      <c r="J65" s="26">
        <v>0</v>
      </c>
      <c r="K65" s="26">
        <v>0</v>
      </c>
      <c r="L65" s="30">
        <v>0</v>
      </c>
      <c r="M65" s="29">
        <v>0</v>
      </c>
      <c r="N65" s="29">
        <v>0</v>
      </c>
      <c r="O65" s="29">
        <v>0</v>
      </c>
      <c r="P65" s="29">
        <v>0</v>
      </c>
      <c r="Q65" s="26">
        <v>0</v>
      </c>
      <c r="R65" s="26">
        <v>0</v>
      </c>
      <c r="S65" s="26">
        <v>0</v>
      </c>
      <c r="T65" s="26">
        <v>0</v>
      </c>
    </row>
    <row r="66" spans="1:20" ht="25.5" x14ac:dyDescent="0.25">
      <c r="A66" s="27">
        <v>55</v>
      </c>
      <c r="B66" s="28" t="s">
        <v>123</v>
      </c>
      <c r="C66" s="98">
        <v>2</v>
      </c>
      <c r="D66" s="29">
        <v>10</v>
      </c>
      <c r="E66" s="29">
        <v>0</v>
      </c>
      <c r="F66" s="29">
        <v>0</v>
      </c>
      <c r="G66" s="29">
        <v>0</v>
      </c>
      <c r="H66" s="29">
        <v>0</v>
      </c>
      <c r="I66" s="41">
        <v>0</v>
      </c>
      <c r="J66" s="26">
        <v>0</v>
      </c>
      <c r="K66" s="26">
        <v>0</v>
      </c>
      <c r="L66" s="30">
        <v>0</v>
      </c>
      <c r="M66" s="29">
        <v>0</v>
      </c>
      <c r="N66" s="29">
        <v>0</v>
      </c>
      <c r="O66" s="29">
        <v>0</v>
      </c>
      <c r="P66" s="29">
        <v>0</v>
      </c>
      <c r="Q66" s="26">
        <v>0</v>
      </c>
      <c r="R66" s="26">
        <v>0</v>
      </c>
      <c r="S66" s="26">
        <v>0</v>
      </c>
      <c r="T66" s="26">
        <v>0</v>
      </c>
    </row>
    <row r="67" spans="1:20" ht="25.5" x14ac:dyDescent="0.25">
      <c r="A67" s="27">
        <v>56</v>
      </c>
      <c r="B67" s="28" t="s">
        <v>124</v>
      </c>
      <c r="C67" s="98">
        <v>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41">
        <v>0</v>
      </c>
      <c r="J67" s="26">
        <v>0</v>
      </c>
      <c r="K67" s="26">
        <v>0</v>
      </c>
      <c r="L67" s="30">
        <v>0</v>
      </c>
      <c r="M67" s="29">
        <v>150</v>
      </c>
      <c r="N67" s="29">
        <v>0</v>
      </c>
      <c r="O67" s="29">
        <v>0</v>
      </c>
      <c r="P67" s="29">
        <v>300</v>
      </c>
      <c r="Q67" s="26">
        <v>0</v>
      </c>
      <c r="R67" s="26">
        <v>0</v>
      </c>
      <c r="S67" s="26">
        <v>0</v>
      </c>
      <c r="T67" s="26">
        <v>0</v>
      </c>
    </row>
    <row r="68" spans="1:20" ht="38.25" x14ac:dyDescent="0.25">
      <c r="A68" s="27">
        <v>57</v>
      </c>
      <c r="B68" s="28" t="s">
        <v>185</v>
      </c>
      <c r="C68" s="98">
        <v>2</v>
      </c>
      <c r="D68" s="29"/>
      <c r="E68" s="29"/>
      <c r="F68" s="29"/>
      <c r="G68" s="29"/>
      <c r="H68" s="29"/>
      <c r="I68" s="41"/>
      <c r="J68" s="26"/>
      <c r="K68" s="26"/>
      <c r="L68" s="30"/>
      <c r="M68" s="29"/>
      <c r="N68" s="29"/>
      <c r="O68" s="29"/>
      <c r="P68" s="29"/>
      <c r="Q68" s="26"/>
      <c r="R68" s="26"/>
      <c r="S68" s="26"/>
      <c r="T68" s="26"/>
    </row>
    <row r="69" spans="1:20" ht="25.5" x14ac:dyDescent="0.25">
      <c r="A69" s="27">
        <v>58</v>
      </c>
      <c r="B69" s="28" t="s">
        <v>125</v>
      </c>
      <c r="C69" s="98">
        <v>2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41">
        <v>0</v>
      </c>
      <c r="J69" s="26">
        <v>3</v>
      </c>
      <c r="K69" s="26">
        <v>3</v>
      </c>
      <c r="L69" s="30">
        <v>0</v>
      </c>
      <c r="M69" s="29">
        <v>0</v>
      </c>
      <c r="N69" s="29">
        <v>0</v>
      </c>
      <c r="O69" s="29">
        <v>0</v>
      </c>
      <c r="P69" s="29">
        <v>0</v>
      </c>
      <c r="Q69" s="26">
        <v>0</v>
      </c>
      <c r="R69" s="26">
        <v>0</v>
      </c>
      <c r="S69" s="26">
        <v>0</v>
      </c>
      <c r="T69" s="26">
        <v>0</v>
      </c>
    </row>
    <row r="70" spans="1:20" ht="25.5" x14ac:dyDescent="0.25">
      <c r="A70" s="27">
        <v>59</v>
      </c>
      <c r="B70" s="28" t="s">
        <v>126</v>
      </c>
      <c r="C70" s="98">
        <v>2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41">
        <v>0</v>
      </c>
      <c r="J70" s="26">
        <v>3</v>
      </c>
      <c r="K70" s="26">
        <v>3</v>
      </c>
      <c r="L70" s="30">
        <v>0</v>
      </c>
      <c r="M70" s="29">
        <v>0</v>
      </c>
      <c r="N70" s="29">
        <v>0</v>
      </c>
      <c r="O70" s="29">
        <v>0</v>
      </c>
      <c r="P70" s="29">
        <v>0</v>
      </c>
      <c r="Q70" s="26">
        <v>0</v>
      </c>
      <c r="R70" s="26">
        <v>0</v>
      </c>
      <c r="S70" s="26">
        <v>0</v>
      </c>
      <c r="T70" s="26">
        <v>0</v>
      </c>
    </row>
    <row r="71" spans="1:20" ht="25.5" x14ac:dyDescent="0.25">
      <c r="A71" s="27">
        <v>60</v>
      </c>
      <c r="B71" s="28" t="s">
        <v>127</v>
      </c>
      <c r="C71" s="98">
        <v>2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41">
        <v>0</v>
      </c>
      <c r="J71" s="26">
        <v>3</v>
      </c>
      <c r="K71" s="26">
        <v>3</v>
      </c>
      <c r="L71" s="30">
        <v>0</v>
      </c>
      <c r="M71" s="29">
        <v>0</v>
      </c>
      <c r="N71" s="29">
        <v>0</v>
      </c>
      <c r="O71" s="29">
        <v>0</v>
      </c>
      <c r="P71" s="29">
        <v>0</v>
      </c>
      <c r="Q71" s="26">
        <v>0</v>
      </c>
      <c r="R71" s="26">
        <v>0</v>
      </c>
      <c r="S71" s="26">
        <v>0</v>
      </c>
      <c r="T71" s="26">
        <v>0</v>
      </c>
    </row>
    <row r="72" spans="1:20" ht="25.5" x14ac:dyDescent="0.25">
      <c r="A72" s="27">
        <v>61</v>
      </c>
      <c r="B72" s="28" t="s">
        <v>128</v>
      </c>
      <c r="C72" s="98">
        <v>2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6">
        <v>2</v>
      </c>
      <c r="K72" s="26">
        <v>2</v>
      </c>
      <c r="L72" s="30">
        <v>0</v>
      </c>
      <c r="M72" s="29">
        <v>0</v>
      </c>
      <c r="N72" s="29">
        <v>0</v>
      </c>
      <c r="O72" s="29">
        <v>0</v>
      </c>
      <c r="P72" s="29">
        <v>0</v>
      </c>
      <c r="Q72" s="26">
        <v>0</v>
      </c>
      <c r="R72" s="26">
        <v>0</v>
      </c>
      <c r="S72" s="26">
        <v>0</v>
      </c>
      <c r="T72" s="26">
        <v>0</v>
      </c>
    </row>
    <row r="73" spans="1:20" ht="38.25" x14ac:dyDescent="0.25">
      <c r="A73" s="27">
        <v>62</v>
      </c>
      <c r="B73" s="28" t="s">
        <v>186</v>
      </c>
      <c r="C73" s="98">
        <v>2</v>
      </c>
      <c r="D73" s="29"/>
      <c r="E73" s="29"/>
      <c r="F73" s="29"/>
      <c r="G73" s="29"/>
      <c r="H73" s="29"/>
      <c r="I73" s="29"/>
      <c r="J73" s="26"/>
      <c r="K73" s="26"/>
      <c r="L73" s="30"/>
      <c r="M73" s="29"/>
      <c r="N73" s="29"/>
      <c r="O73" s="29"/>
      <c r="P73" s="29"/>
      <c r="Q73" s="26"/>
      <c r="R73" s="26"/>
      <c r="S73" s="26"/>
      <c r="T73" s="26"/>
    </row>
    <row r="74" spans="1:20" ht="38.25" x14ac:dyDescent="0.25">
      <c r="A74" s="27">
        <v>63</v>
      </c>
      <c r="B74" s="28" t="s">
        <v>187</v>
      </c>
      <c r="C74" s="98">
        <v>2</v>
      </c>
      <c r="D74" s="29"/>
      <c r="E74" s="29"/>
      <c r="F74" s="29"/>
      <c r="G74" s="29"/>
      <c r="H74" s="29"/>
      <c r="I74" s="29"/>
      <c r="J74" s="26"/>
      <c r="K74" s="26"/>
      <c r="L74" s="30"/>
      <c r="M74" s="29"/>
      <c r="N74" s="29"/>
      <c r="O74" s="29"/>
      <c r="P74" s="29"/>
      <c r="Q74" s="26"/>
      <c r="R74" s="26"/>
      <c r="S74" s="26"/>
      <c r="T74" s="26"/>
    </row>
    <row r="75" spans="1:20" x14ac:dyDescent="0.25">
      <c r="A75" s="27">
        <v>61</v>
      </c>
      <c r="B75" s="43" t="s">
        <v>44</v>
      </c>
      <c r="C75" s="44"/>
      <c r="D75" s="45">
        <v>169471</v>
      </c>
      <c r="E75" s="45">
        <v>9067</v>
      </c>
      <c r="F75" s="45">
        <v>4077</v>
      </c>
      <c r="G75" s="45">
        <v>1035</v>
      </c>
      <c r="H75" s="45">
        <v>6191</v>
      </c>
      <c r="I75" s="45">
        <v>56700</v>
      </c>
      <c r="J75" s="45">
        <v>61316</v>
      </c>
      <c r="K75" s="45">
        <v>765</v>
      </c>
      <c r="L75" s="45">
        <v>6287</v>
      </c>
      <c r="M75" s="45">
        <v>2818172</v>
      </c>
      <c r="N75" s="45">
        <f>SUM(N11:N72)</f>
        <v>787092</v>
      </c>
      <c r="O75" s="45">
        <v>552439</v>
      </c>
      <c r="P75" s="45">
        <v>1746385</v>
      </c>
      <c r="Q75" s="45">
        <v>8350</v>
      </c>
      <c r="R75" s="45">
        <f>SUM(R11:R72)</f>
        <v>4500</v>
      </c>
      <c r="S75" s="45">
        <f>S72+S71+S70+S69+S67+S66+S65+S64+S63+S62+S61+S60+S59+S58+S57+S56+S55+S54+S53+S52+S51+S50+S49+S48+S47+S46+S45+S44+S43+S42+S41+S40+S39+S38+S37+S36+S35+S34+S33+S32+S31+S30+S29+S28+S27+S26+S25+S24+S23+S22+S21+S20+S19+S18+S17+S16+S15+S14+S13+S12</f>
        <v>3850</v>
      </c>
      <c r="T75" s="46">
        <v>291396</v>
      </c>
    </row>
    <row r="76" spans="1:20" x14ac:dyDescent="0.25">
      <c r="A76" s="42"/>
      <c r="B76" s="28" t="s">
        <v>129</v>
      </c>
      <c r="C76" s="98">
        <v>2</v>
      </c>
      <c r="D76" s="29">
        <v>4317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6">
        <v>456</v>
      </c>
      <c r="K76" s="26">
        <v>0</v>
      </c>
      <c r="L76" s="26">
        <v>0</v>
      </c>
      <c r="M76" s="29">
        <v>51227</v>
      </c>
      <c r="N76" s="29">
        <v>0</v>
      </c>
      <c r="O76" s="29">
        <v>5500</v>
      </c>
      <c r="P76" s="29">
        <v>17100</v>
      </c>
      <c r="Q76" s="26">
        <v>0</v>
      </c>
      <c r="R76" s="26">
        <v>0</v>
      </c>
      <c r="S76" s="26">
        <v>0</v>
      </c>
      <c r="T76" s="47">
        <v>7500</v>
      </c>
    </row>
    <row r="77" spans="1:20" x14ac:dyDescent="0.25">
      <c r="A77" s="27"/>
      <c r="B77" s="48" t="s">
        <v>130</v>
      </c>
      <c r="C77" s="42"/>
      <c r="D77" s="45">
        <v>173788</v>
      </c>
      <c r="E77" s="45">
        <v>9067</v>
      </c>
      <c r="F77" s="45">
        <v>4077</v>
      </c>
      <c r="G77" s="45">
        <v>1035</v>
      </c>
      <c r="H77" s="45">
        <v>6191</v>
      </c>
      <c r="I77" s="45">
        <v>56700</v>
      </c>
      <c r="J77" s="45">
        <v>61772</v>
      </c>
      <c r="K77" s="45">
        <v>765</v>
      </c>
      <c r="L77" s="45">
        <v>6287</v>
      </c>
      <c r="M77" s="45">
        <v>2869399</v>
      </c>
      <c r="N77" s="45">
        <v>787092</v>
      </c>
      <c r="O77" s="45">
        <v>557939</v>
      </c>
      <c r="P77" s="45">
        <v>1763485</v>
      </c>
      <c r="Q77" s="45">
        <v>8350</v>
      </c>
      <c r="R77" s="45">
        <f>SUM(R75:R76)</f>
        <v>4500</v>
      </c>
      <c r="S77" s="45">
        <f>S75+S76</f>
        <v>3850</v>
      </c>
      <c r="T77" s="45">
        <v>298896</v>
      </c>
    </row>
    <row r="78" spans="1:20" x14ac:dyDescent="0.25">
      <c r="A78" s="42"/>
      <c r="B78" s="48"/>
      <c r="C78" s="42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</row>
  </sheetData>
  <mergeCells count="26">
    <mergeCell ref="Q1:T1"/>
    <mergeCell ref="A4:T5"/>
    <mergeCell ref="A6:A10"/>
    <mergeCell ref="B6:B10"/>
    <mergeCell ref="C6:C10"/>
    <mergeCell ref="D6:T6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Q7:Q10"/>
    <mergeCell ref="Q2:R2"/>
    <mergeCell ref="R7:S7"/>
    <mergeCell ref="T7:T10"/>
    <mergeCell ref="M8:M10"/>
    <mergeCell ref="N8:N10"/>
    <mergeCell ref="O8:O10"/>
    <mergeCell ref="P8:P10"/>
    <mergeCell ref="R8:R10"/>
    <mergeCell ref="S8:S10"/>
    <mergeCell ref="M7:P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V13"/>
  <sheetViews>
    <sheetView zoomScale="90" zoomScaleNormal="90" workbookViewId="0">
      <selection activeCell="D76" sqref="D76"/>
    </sheetView>
  </sheetViews>
  <sheetFormatPr defaultColWidth="8.85546875" defaultRowHeight="15" customHeight="1" x14ac:dyDescent="0.2"/>
  <cols>
    <col min="1" max="1" width="4.42578125" style="72" customWidth="1"/>
    <col min="2" max="2" width="43.5703125" style="73" customWidth="1"/>
    <col min="3" max="3" width="5.42578125" style="74" customWidth="1"/>
    <col min="4" max="4" width="14.28515625" style="75" customWidth="1"/>
    <col min="5" max="12" width="11" style="72" customWidth="1"/>
    <col min="13" max="13" width="11" style="76" customWidth="1"/>
    <col min="14" max="20" width="11" style="72" customWidth="1"/>
    <col min="21" max="22" width="8.85546875" style="72" hidden="1" customWidth="1"/>
    <col min="23" max="23" width="0" style="72" hidden="1" customWidth="1"/>
    <col min="24" max="258" width="8.85546875" style="72"/>
    <col min="259" max="259" width="4.42578125" style="72" customWidth="1"/>
    <col min="260" max="260" width="43.5703125" style="72" customWidth="1"/>
    <col min="261" max="261" width="5.42578125" style="72" customWidth="1"/>
    <col min="262" max="262" width="14.28515625" style="72" customWidth="1"/>
    <col min="263" max="276" width="11" style="72" customWidth="1"/>
    <col min="277" max="279" width="0" style="72" hidden="1" customWidth="1"/>
    <col min="280" max="514" width="8.85546875" style="72"/>
    <col min="515" max="515" width="4.42578125" style="72" customWidth="1"/>
    <col min="516" max="516" width="43.5703125" style="72" customWidth="1"/>
    <col min="517" max="517" width="5.42578125" style="72" customWidth="1"/>
    <col min="518" max="518" width="14.28515625" style="72" customWidth="1"/>
    <col min="519" max="532" width="11" style="72" customWidth="1"/>
    <col min="533" max="535" width="0" style="72" hidden="1" customWidth="1"/>
    <col min="536" max="770" width="8.85546875" style="72"/>
    <col min="771" max="771" width="4.42578125" style="72" customWidth="1"/>
    <col min="772" max="772" width="43.5703125" style="72" customWidth="1"/>
    <col min="773" max="773" width="5.42578125" style="72" customWidth="1"/>
    <col min="774" max="774" width="14.28515625" style="72" customWidth="1"/>
    <col min="775" max="788" width="11" style="72" customWidth="1"/>
    <col min="789" max="791" width="0" style="72" hidden="1" customWidth="1"/>
    <col min="792" max="1026" width="8.85546875" style="72"/>
    <col min="1027" max="1027" width="4.42578125" style="72" customWidth="1"/>
    <col min="1028" max="1028" width="43.5703125" style="72" customWidth="1"/>
    <col min="1029" max="1029" width="5.42578125" style="72" customWidth="1"/>
    <col min="1030" max="1030" width="14.28515625" style="72" customWidth="1"/>
    <col min="1031" max="1044" width="11" style="72" customWidth="1"/>
    <col min="1045" max="1047" width="0" style="72" hidden="1" customWidth="1"/>
    <col min="1048" max="1282" width="8.85546875" style="72"/>
    <col min="1283" max="1283" width="4.42578125" style="72" customWidth="1"/>
    <col min="1284" max="1284" width="43.5703125" style="72" customWidth="1"/>
    <col min="1285" max="1285" width="5.42578125" style="72" customWidth="1"/>
    <col min="1286" max="1286" width="14.28515625" style="72" customWidth="1"/>
    <col min="1287" max="1300" width="11" style="72" customWidth="1"/>
    <col min="1301" max="1303" width="0" style="72" hidden="1" customWidth="1"/>
    <col min="1304" max="1538" width="8.85546875" style="72"/>
    <col min="1539" max="1539" width="4.42578125" style="72" customWidth="1"/>
    <col min="1540" max="1540" width="43.5703125" style="72" customWidth="1"/>
    <col min="1541" max="1541" width="5.42578125" style="72" customWidth="1"/>
    <col min="1542" max="1542" width="14.28515625" style="72" customWidth="1"/>
    <col min="1543" max="1556" width="11" style="72" customWidth="1"/>
    <col min="1557" max="1559" width="0" style="72" hidden="1" customWidth="1"/>
    <col min="1560" max="1794" width="8.85546875" style="72"/>
    <col min="1795" max="1795" width="4.42578125" style="72" customWidth="1"/>
    <col min="1796" max="1796" width="43.5703125" style="72" customWidth="1"/>
    <col min="1797" max="1797" width="5.42578125" style="72" customWidth="1"/>
    <col min="1798" max="1798" width="14.28515625" style="72" customWidth="1"/>
    <col min="1799" max="1812" width="11" style="72" customWidth="1"/>
    <col min="1813" max="1815" width="0" style="72" hidden="1" customWidth="1"/>
    <col min="1816" max="2050" width="8.85546875" style="72"/>
    <col min="2051" max="2051" width="4.42578125" style="72" customWidth="1"/>
    <col min="2052" max="2052" width="43.5703125" style="72" customWidth="1"/>
    <col min="2053" max="2053" width="5.42578125" style="72" customWidth="1"/>
    <col min="2054" max="2054" width="14.28515625" style="72" customWidth="1"/>
    <col min="2055" max="2068" width="11" style="72" customWidth="1"/>
    <col min="2069" max="2071" width="0" style="72" hidden="1" customWidth="1"/>
    <col min="2072" max="2306" width="8.85546875" style="72"/>
    <col min="2307" max="2307" width="4.42578125" style="72" customWidth="1"/>
    <col min="2308" max="2308" width="43.5703125" style="72" customWidth="1"/>
    <col min="2309" max="2309" width="5.42578125" style="72" customWidth="1"/>
    <col min="2310" max="2310" width="14.28515625" style="72" customWidth="1"/>
    <col min="2311" max="2324" width="11" style="72" customWidth="1"/>
    <col min="2325" max="2327" width="0" style="72" hidden="1" customWidth="1"/>
    <col min="2328" max="2562" width="8.85546875" style="72"/>
    <col min="2563" max="2563" width="4.42578125" style="72" customWidth="1"/>
    <col min="2564" max="2564" width="43.5703125" style="72" customWidth="1"/>
    <col min="2565" max="2565" width="5.42578125" style="72" customWidth="1"/>
    <col min="2566" max="2566" width="14.28515625" style="72" customWidth="1"/>
    <col min="2567" max="2580" width="11" style="72" customWidth="1"/>
    <col min="2581" max="2583" width="0" style="72" hidden="1" customWidth="1"/>
    <col min="2584" max="2818" width="8.85546875" style="72"/>
    <col min="2819" max="2819" width="4.42578125" style="72" customWidth="1"/>
    <col min="2820" max="2820" width="43.5703125" style="72" customWidth="1"/>
    <col min="2821" max="2821" width="5.42578125" style="72" customWidth="1"/>
    <col min="2822" max="2822" width="14.28515625" style="72" customWidth="1"/>
    <col min="2823" max="2836" width="11" style="72" customWidth="1"/>
    <col min="2837" max="2839" width="0" style="72" hidden="1" customWidth="1"/>
    <col min="2840" max="3074" width="8.85546875" style="72"/>
    <col min="3075" max="3075" width="4.42578125" style="72" customWidth="1"/>
    <col min="3076" max="3076" width="43.5703125" style="72" customWidth="1"/>
    <col min="3077" max="3077" width="5.42578125" style="72" customWidth="1"/>
    <col min="3078" max="3078" width="14.28515625" style="72" customWidth="1"/>
    <col min="3079" max="3092" width="11" style="72" customWidth="1"/>
    <col min="3093" max="3095" width="0" style="72" hidden="1" customWidth="1"/>
    <col min="3096" max="3330" width="8.85546875" style="72"/>
    <col min="3331" max="3331" width="4.42578125" style="72" customWidth="1"/>
    <col min="3332" max="3332" width="43.5703125" style="72" customWidth="1"/>
    <col min="3333" max="3333" width="5.42578125" style="72" customWidth="1"/>
    <col min="3334" max="3334" width="14.28515625" style="72" customWidth="1"/>
    <col min="3335" max="3348" width="11" style="72" customWidth="1"/>
    <col min="3349" max="3351" width="0" style="72" hidden="1" customWidth="1"/>
    <col min="3352" max="3586" width="8.85546875" style="72"/>
    <col min="3587" max="3587" width="4.42578125" style="72" customWidth="1"/>
    <col min="3588" max="3588" width="43.5703125" style="72" customWidth="1"/>
    <col min="3589" max="3589" width="5.42578125" style="72" customWidth="1"/>
    <col min="3590" max="3590" width="14.28515625" style="72" customWidth="1"/>
    <col min="3591" max="3604" width="11" style="72" customWidth="1"/>
    <col min="3605" max="3607" width="0" style="72" hidden="1" customWidth="1"/>
    <col min="3608" max="3842" width="8.85546875" style="72"/>
    <col min="3843" max="3843" width="4.42578125" style="72" customWidth="1"/>
    <col min="3844" max="3844" width="43.5703125" style="72" customWidth="1"/>
    <col min="3845" max="3845" width="5.42578125" style="72" customWidth="1"/>
    <col min="3846" max="3846" width="14.28515625" style="72" customWidth="1"/>
    <col min="3847" max="3860" width="11" style="72" customWidth="1"/>
    <col min="3861" max="3863" width="0" style="72" hidden="1" customWidth="1"/>
    <col min="3864" max="4098" width="8.85546875" style="72"/>
    <col min="4099" max="4099" width="4.42578125" style="72" customWidth="1"/>
    <col min="4100" max="4100" width="43.5703125" style="72" customWidth="1"/>
    <col min="4101" max="4101" width="5.42578125" style="72" customWidth="1"/>
    <col min="4102" max="4102" width="14.28515625" style="72" customWidth="1"/>
    <col min="4103" max="4116" width="11" style="72" customWidth="1"/>
    <col min="4117" max="4119" width="0" style="72" hidden="1" customWidth="1"/>
    <col min="4120" max="4354" width="8.85546875" style="72"/>
    <col min="4355" max="4355" width="4.42578125" style="72" customWidth="1"/>
    <col min="4356" max="4356" width="43.5703125" style="72" customWidth="1"/>
    <col min="4357" max="4357" width="5.42578125" style="72" customWidth="1"/>
    <col min="4358" max="4358" width="14.28515625" style="72" customWidth="1"/>
    <col min="4359" max="4372" width="11" style="72" customWidth="1"/>
    <col min="4373" max="4375" width="0" style="72" hidden="1" customWidth="1"/>
    <col min="4376" max="4610" width="8.85546875" style="72"/>
    <col min="4611" max="4611" width="4.42578125" style="72" customWidth="1"/>
    <col min="4612" max="4612" width="43.5703125" style="72" customWidth="1"/>
    <col min="4613" max="4613" width="5.42578125" style="72" customWidth="1"/>
    <col min="4614" max="4614" width="14.28515625" style="72" customWidth="1"/>
    <col min="4615" max="4628" width="11" style="72" customWidth="1"/>
    <col min="4629" max="4631" width="0" style="72" hidden="1" customWidth="1"/>
    <col min="4632" max="4866" width="8.85546875" style="72"/>
    <col min="4867" max="4867" width="4.42578125" style="72" customWidth="1"/>
    <col min="4868" max="4868" width="43.5703125" style="72" customWidth="1"/>
    <col min="4869" max="4869" width="5.42578125" style="72" customWidth="1"/>
    <col min="4870" max="4870" width="14.28515625" style="72" customWidth="1"/>
    <col min="4871" max="4884" width="11" style="72" customWidth="1"/>
    <col min="4885" max="4887" width="0" style="72" hidden="1" customWidth="1"/>
    <col min="4888" max="5122" width="8.85546875" style="72"/>
    <col min="5123" max="5123" width="4.42578125" style="72" customWidth="1"/>
    <col min="5124" max="5124" width="43.5703125" style="72" customWidth="1"/>
    <col min="5125" max="5125" width="5.42578125" style="72" customWidth="1"/>
    <col min="5126" max="5126" width="14.28515625" style="72" customWidth="1"/>
    <col min="5127" max="5140" width="11" style="72" customWidth="1"/>
    <col min="5141" max="5143" width="0" style="72" hidden="1" customWidth="1"/>
    <col min="5144" max="5378" width="8.85546875" style="72"/>
    <col min="5379" max="5379" width="4.42578125" style="72" customWidth="1"/>
    <col min="5380" max="5380" width="43.5703125" style="72" customWidth="1"/>
    <col min="5381" max="5381" width="5.42578125" style="72" customWidth="1"/>
    <col min="5382" max="5382" width="14.28515625" style="72" customWidth="1"/>
    <col min="5383" max="5396" width="11" style="72" customWidth="1"/>
    <col min="5397" max="5399" width="0" style="72" hidden="1" customWidth="1"/>
    <col min="5400" max="5634" width="8.85546875" style="72"/>
    <col min="5635" max="5635" width="4.42578125" style="72" customWidth="1"/>
    <col min="5636" max="5636" width="43.5703125" style="72" customWidth="1"/>
    <col min="5637" max="5637" width="5.42578125" style="72" customWidth="1"/>
    <col min="5638" max="5638" width="14.28515625" style="72" customWidth="1"/>
    <col min="5639" max="5652" width="11" style="72" customWidth="1"/>
    <col min="5653" max="5655" width="0" style="72" hidden="1" customWidth="1"/>
    <col min="5656" max="5890" width="8.85546875" style="72"/>
    <col min="5891" max="5891" width="4.42578125" style="72" customWidth="1"/>
    <col min="5892" max="5892" width="43.5703125" style="72" customWidth="1"/>
    <col min="5893" max="5893" width="5.42578125" style="72" customWidth="1"/>
    <col min="5894" max="5894" width="14.28515625" style="72" customWidth="1"/>
    <col min="5895" max="5908" width="11" style="72" customWidth="1"/>
    <col min="5909" max="5911" width="0" style="72" hidden="1" customWidth="1"/>
    <col min="5912" max="6146" width="8.85546875" style="72"/>
    <col min="6147" max="6147" width="4.42578125" style="72" customWidth="1"/>
    <col min="6148" max="6148" width="43.5703125" style="72" customWidth="1"/>
    <col min="6149" max="6149" width="5.42578125" style="72" customWidth="1"/>
    <col min="6150" max="6150" width="14.28515625" style="72" customWidth="1"/>
    <col min="6151" max="6164" width="11" style="72" customWidth="1"/>
    <col min="6165" max="6167" width="0" style="72" hidden="1" customWidth="1"/>
    <col min="6168" max="6402" width="8.85546875" style="72"/>
    <col min="6403" max="6403" width="4.42578125" style="72" customWidth="1"/>
    <col min="6404" max="6404" width="43.5703125" style="72" customWidth="1"/>
    <col min="6405" max="6405" width="5.42578125" style="72" customWidth="1"/>
    <col min="6406" max="6406" width="14.28515625" style="72" customWidth="1"/>
    <col min="6407" max="6420" width="11" style="72" customWidth="1"/>
    <col min="6421" max="6423" width="0" style="72" hidden="1" customWidth="1"/>
    <col min="6424" max="6658" width="8.85546875" style="72"/>
    <col min="6659" max="6659" width="4.42578125" style="72" customWidth="1"/>
    <col min="6660" max="6660" width="43.5703125" style="72" customWidth="1"/>
    <col min="6661" max="6661" width="5.42578125" style="72" customWidth="1"/>
    <col min="6662" max="6662" width="14.28515625" style="72" customWidth="1"/>
    <col min="6663" max="6676" width="11" style="72" customWidth="1"/>
    <col min="6677" max="6679" width="0" style="72" hidden="1" customWidth="1"/>
    <col min="6680" max="6914" width="8.85546875" style="72"/>
    <col min="6915" max="6915" width="4.42578125" style="72" customWidth="1"/>
    <col min="6916" max="6916" width="43.5703125" style="72" customWidth="1"/>
    <col min="6917" max="6917" width="5.42578125" style="72" customWidth="1"/>
    <col min="6918" max="6918" width="14.28515625" style="72" customWidth="1"/>
    <col min="6919" max="6932" width="11" style="72" customWidth="1"/>
    <col min="6933" max="6935" width="0" style="72" hidden="1" customWidth="1"/>
    <col min="6936" max="7170" width="8.85546875" style="72"/>
    <col min="7171" max="7171" width="4.42578125" style="72" customWidth="1"/>
    <col min="7172" max="7172" width="43.5703125" style="72" customWidth="1"/>
    <col min="7173" max="7173" width="5.42578125" style="72" customWidth="1"/>
    <col min="7174" max="7174" width="14.28515625" style="72" customWidth="1"/>
    <col min="7175" max="7188" width="11" style="72" customWidth="1"/>
    <col min="7189" max="7191" width="0" style="72" hidden="1" customWidth="1"/>
    <col min="7192" max="7426" width="8.85546875" style="72"/>
    <col min="7427" max="7427" width="4.42578125" style="72" customWidth="1"/>
    <col min="7428" max="7428" width="43.5703125" style="72" customWidth="1"/>
    <col min="7429" max="7429" width="5.42578125" style="72" customWidth="1"/>
    <col min="7430" max="7430" width="14.28515625" style="72" customWidth="1"/>
    <col min="7431" max="7444" width="11" style="72" customWidth="1"/>
    <col min="7445" max="7447" width="0" style="72" hidden="1" customWidth="1"/>
    <col min="7448" max="7682" width="8.85546875" style="72"/>
    <col min="7683" max="7683" width="4.42578125" style="72" customWidth="1"/>
    <col min="7684" max="7684" width="43.5703125" style="72" customWidth="1"/>
    <col min="7685" max="7685" width="5.42578125" style="72" customWidth="1"/>
    <col min="7686" max="7686" width="14.28515625" style="72" customWidth="1"/>
    <col min="7687" max="7700" width="11" style="72" customWidth="1"/>
    <col min="7701" max="7703" width="0" style="72" hidden="1" customWidth="1"/>
    <col min="7704" max="7938" width="8.85546875" style="72"/>
    <col min="7939" max="7939" width="4.42578125" style="72" customWidth="1"/>
    <col min="7940" max="7940" width="43.5703125" style="72" customWidth="1"/>
    <col min="7941" max="7941" width="5.42578125" style="72" customWidth="1"/>
    <col min="7942" max="7942" width="14.28515625" style="72" customWidth="1"/>
    <col min="7943" max="7956" width="11" style="72" customWidth="1"/>
    <col min="7957" max="7959" width="0" style="72" hidden="1" customWidth="1"/>
    <col min="7960" max="8194" width="8.85546875" style="72"/>
    <col min="8195" max="8195" width="4.42578125" style="72" customWidth="1"/>
    <col min="8196" max="8196" width="43.5703125" style="72" customWidth="1"/>
    <col min="8197" max="8197" width="5.42578125" style="72" customWidth="1"/>
    <col min="8198" max="8198" width="14.28515625" style="72" customWidth="1"/>
    <col min="8199" max="8212" width="11" style="72" customWidth="1"/>
    <col min="8213" max="8215" width="0" style="72" hidden="1" customWidth="1"/>
    <col min="8216" max="8450" width="8.85546875" style="72"/>
    <col min="8451" max="8451" width="4.42578125" style="72" customWidth="1"/>
    <col min="8452" max="8452" width="43.5703125" style="72" customWidth="1"/>
    <col min="8453" max="8453" width="5.42578125" style="72" customWidth="1"/>
    <col min="8454" max="8454" width="14.28515625" style="72" customWidth="1"/>
    <col min="8455" max="8468" width="11" style="72" customWidth="1"/>
    <col min="8469" max="8471" width="0" style="72" hidden="1" customWidth="1"/>
    <col min="8472" max="8706" width="8.85546875" style="72"/>
    <col min="8707" max="8707" width="4.42578125" style="72" customWidth="1"/>
    <col min="8708" max="8708" width="43.5703125" style="72" customWidth="1"/>
    <col min="8709" max="8709" width="5.42578125" style="72" customWidth="1"/>
    <col min="8710" max="8710" width="14.28515625" style="72" customWidth="1"/>
    <col min="8711" max="8724" width="11" style="72" customWidth="1"/>
    <col min="8725" max="8727" width="0" style="72" hidden="1" customWidth="1"/>
    <col min="8728" max="8962" width="8.85546875" style="72"/>
    <col min="8963" max="8963" width="4.42578125" style="72" customWidth="1"/>
    <col min="8964" max="8964" width="43.5703125" style="72" customWidth="1"/>
    <col min="8965" max="8965" width="5.42578125" style="72" customWidth="1"/>
    <col min="8966" max="8966" width="14.28515625" style="72" customWidth="1"/>
    <col min="8967" max="8980" width="11" style="72" customWidth="1"/>
    <col min="8981" max="8983" width="0" style="72" hidden="1" customWidth="1"/>
    <col min="8984" max="9218" width="8.85546875" style="72"/>
    <col min="9219" max="9219" width="4.42578125" style="72" customWidth="1"/>
    <col min="9220" max="9220" width="43.5703125" style="72" customWidth="1"/>
    <col min="9221" max="9221" width="5.42578125" style="72" customWidth="1"/>
    <col min="9222" max="9222" width="14.28515625" style="72" customWidth="1"/>
    <col min="9223" max="9236" width="11" style="72" customWidth="1"/>
    <col min="9237" max="9239" width="0" style="72" hidden="1" customWidth="1"/>
    <col min="9240" max="9474" width="8.85546875" style="72"/>
    <col min="9475" max="9475" width="4.42578125" style="72" customWidth="1"/>
    <col min="9476" max="9476" width="43.5703125" style="72" customWidth="1"/>
    <col min="9477" max="9477" width="5.42578125" style="72" customWidth="1"/>
    <col min="9478" max="9478" width="14.28515625" style="72" customWidth="1"/>
    <col min="9479" max="9492" width="11" style="72" customWidth="1"/>
    <col min="9493" max="9495" width="0" style="72" hidden="1" customWidth="1"/>
    <col min="9496" max="9730" width="8.85546875" style="72"/>
    <col min="9731" max="9731" width="4.42578125" style="72" customWidth="1"/>
    <col min="9732" max="9732" width="43.5703125" style="72" customWidth="1"/>
    <col min="9733" max="9733" width="5.42578125" style="72" customWidth="1"/>
    <col min="9734" max="9734" width="14.28515625" style="72" customWidth="1"/>
    <col min="9735" max="9748" width="11" style="72" customWidth="1"/>
    <col min="9749" max="9751" width="0" style="72" hidden="1" customWidth="1"/>
    <col min="9752" max="9986" width="8.85546875" style="72"/>
    <col min="9987" max="9987" width="4.42578125" style="72" customWidth="1"/>
    <col min="9988" max="9988" width="43.5703125" style="72" customWidth="1"/>
    <col min="9989" max="9989" width="5.42578125" style="72" customWidth="1"/>
    <col min="9990" max="9990" width="14.28515625" style="72" customWidth="1"/>
    <col min="9991" max="10004" width="11" style="72" customWidth="1"/>
    <col min="10005" max="10007" width="0" style="72" hidden="1" customWidth="1"/>
    <col min="10008" max="10242" width="8.85546875" style="72"/>
    <col min="10243" max="10243" width="4.42578125" style="72" customWidth="1"/>
    <col min="10244" max="10244" width="43.5703125" style="72" customWidth="1"/>
    <col min="10245" max="10245" width="5.42578125" style="72" customWidth="1"/>
    <col min="10246" max="10246" width="14.28515625" style="72" customWidth="1"/>
    <col min="10247" max="10260" width="11" style="72" customWidth="1"/>
    <col min="10261" max="10263" width="0" style="72" hidden="1" customWidth="1"/>
    <col min="10264" max="10498" width="8.85546875" style="72"/>
    <col min="10499" max="10499" width="4.42578125" style="72" customWidth="1"/>
    <col min="10500" max="10500" width="43.5703125" style="72" customWidth="1"/>
    <col min="10501" max="10501" width="5.42578125" style="72" customWidth="1"/>
    <col min="10502" max="10502" width="14.28515625" style="72" customWidth="1"/>
    <col min="10503" max="10516" width="11" style="72" customWidth="1"/>
    <col min="10517" max="10519" width="0" style="72" hidden="1" customWidth="1"/>
    <col min="10520" max="10754" width="8.85546875" style="72"/>
    <col min="10755" max="10755" width="4.42578125" style="72" customWidth="1"/>
    <col min="10756" max="10756" width="43.5703125" style="72" customWidth="1"/>
    <col min="10757" max="10757" width="5.42578125" style="72" customWidth="1"/>
    <col min="10758" max="10758" width="14.28515625" style="72" customWidth="1"/>
    <col min="10759" max="10772" width="11" style="72" customWidth="1"/>
    <col min="10773" max="10775" width="0" style="72" hidden="1" customWidth="1"/>
    <col min="10776" max="11010" width="8.85546875" style="72"/>
    <col min="11011" max="11011" width="4.42578125" style="72" customWidth="1"/>
    <col min="11012" max="11012" width="43.5703125" style="72" customWidth="1"/>
    <col min="11013" max="11013" width="5.42578125" style="72" customWidth="1"/>
    <col min="11014" max="11014" width="14.28515625" style="72" customWidth="1"/>
    <col min="11015" max="11028" width="11" style="72" customWidth="1"/>
    <col min="11029" max="11031" width="0" style="72" hidden="1" customWidth="1"/>
    <col min="11032" max="11266" width="8.85546875" style="72"/>
    <col min="11267" max="11267" width="4.42578125" style="72" customWidth="1"/>
    <col min="11268" max="11268" width="43.5703125" style="72" customWidth="1"/>
    <col min="11269" max="11269" width="5.42578125" style="72" customWidth="1"/>
    <col min="11270" max="11270" width="14.28515625" style="72" customWidth="1"/>
    <col min="11271" max="11284" width="11" style="72" customWidth="1"/>
    <col min="11285" max="11287" width="0" style="72" hidden="1" customWidth="1"/>
    <col min="11288" max="11522" width="8.85546875" style="72"/>
    <col min="11523" max="11523" width="4.42578125" style="72" customWidth="1"/>
    <col min="11524" max="11524" width="43.5703125" style="72" customWidth="1"/>
    <col min="11525" max="11525" width="5.42578125" style="72" customWidth="1"/>
    <col min="11526" max="11526" width="14.28515625" style="72" customWidth="1"/>
    <col min="11527" max="11540" width="11" style="72" customWidth="1"/>
    <col min="11541" max="11543" width="0" style="72" hidden="1" customWidth="1"/>
    <col min="11544" max="11778" width="8.85546875" style="72"/>
    <col min="11779" max="11779" width="4.42578125" style="72" customWidth="1"/>
    <col min="11780" max="11780" width="43.5703125" style="72" customWidth="1"/>
    <col min="11781" max="11781" width="5.42578125" style="72" customWidth="1"/>
    <col min="11782" max="11782" width="14.28515625" style="72" customWidth="1"/>
    <col min="11783" max="11796" width="11" style="72" customWidth="1"/>
    <col min="11797" max="11799" width="0" style="72" hidden="1" customWidth="1"/>
    <col min="11800" max="12034" width="8.85546875" style="72"/>
    <col min="12035" max="12035" width="4.42578125" style="72" customWidth="1"/>
    <col min="12036" max="12036" width="43.5703125" style="72" customWidth="1"/>
    <col min="12037" max="12037" width="5.42578125" style="72" customWidth="1"/>
    <col min="12038" max="12038" width="14.28515625" style="72" customWidth="1"/>
    <col min="12039" max="12052" width="11" style="72" customWidth="1"/>
    <col min="12053" max="12055" width="0" style="72" hidden="1" customWidth="1"/>
    <col min="12056" max="12290" width="8.85546875" style="72"/>
    <col min="12291" max="12291" width="4.42578125" style="72" customWidth="1"/>
    <col min="12292" max="12292" width="43.5703125" style="72" customWidth="1"/>
    <col min="12293" max="12293" width="5.42578125" style="72" customWidth="1"/>
    <col min="12294" max="12294" width="14.28515625" style="72" customWidth="1"/>
    <col min="12295" max="12308" width="11" style="72" customWidth="1"/>
    <col min="12309" max="12311" width="0" style="72" hidden="1" customWidth="1"/>
    <col min="12312" max="12546" width="8.85546875" style="72"/>
    <col min="12547" max="12547" width="4.42578125" style="72" customWidth="1"/>
    <col min="12548" max="12548" width="43.5703125" style="72" customWidth="1"/>
    <col min="12549" max="12549" width="5.42578125" style="72" customWidth="1"/>
    <col min="12550" max="12550" width="14.28515625" style="72" customWidth="1"/>
    <col min="12551" max="12564" width="11" style="72" customWidth="1"/>
    <col min="12565" max="12567" width="0" style="72" hidden="1" customWidth="1"/>
    <col min="12568" max="12802" width="8.85546875" style="72"/>
    <col min="12803" max="12803" width="4.42578125" style="72" customWidth="1"/>
    <col min="12804" max="12804" width="43.5703125" style="72" customWidth="1"/>
    <col min="12805" max="12805" width="5.42578125" style="72" customWidth="1"/>
    <col min="12806" max="12806" width="14.28515625" style="72" customWidth="1"/>
    <col min="12807" max="12820" width="11" style="72" customWidth="1"/>
    <col min="12821" max="12823" width="0" style="72" hidden="1" customWidth="1"/>
    <col min="12824" max="13058" width="8.85546875" style="72"/>
    <col min="13059" max="13059" width="4.42578125" style="72" customWidth="1"/>
    <col min="13060" max="13060" width="43.5703125" style="72" customWidth="1"/>
    <col min="13061" max="13061" width="5.42578125" style="72" customWidth="1"/>
    <col min="13062" max="13062" width="14.28515625" style="72" customWidth="1"/>
    <col min="13063" max="13076" width="11" style="72" customWidth="1"/>
    <col min="13077" max="13079" width="0" style="72" hidden="1" customWidth="1"/>
    <col min="13080" max="13314" width="8.85546875" style="72"/>
    <col min="13315" max="13315" width="4.42578125" style="72" customWidth="1"/>
    <col min="13316" max="13316" width="43.5703125" style="72" customWidth="1"/>
    <col min="13317" max="13317" width="5.42578125" style="72" customWidth="1"/>
    <col min="13318" max="13318" width="14.28515625" style="72" customWidth="1"/>
    <col min="13319" max="13332" width="11" style="72" customWidth="1"/>
    <col min="13333" max="13335" width="0" style="72" hidden="1" customWidth="1"/>
    <col min="13336" max="13570" width="8.85546875" style="72"/>
    <col min="13571" max="13571" width="4.42578125" style="72" customWidth="1"/>
    <col min="13572" max="13572" width="43.5703125" style="72" customWidth="1"/>
    <col min="13573" max="13573" width="5.42578125" style="72" customWidth="1"/>
    <col min="13574" max="13574" width="14.28515625" style="72" customWidth="1"/>
    <col min="13575" max="13588" width="11" style="72" customWidth="1"/>
    <col min="13589" max="13591" width="0" style="72" hidden="1" customWidth="1"/>
    <col min="13592" max="13826" width="8.85546875" style="72"/>
    <col min="13827" max="13827" width="4.42578125" style="72" customWidth="1"/>
    <col min="13828" max="13828" width="43.5703125" style="72" customWidth="1"/>
    <col min="13829" max="13829" width="5.42578125" style="72" customWidth="1"/>
    <col min="13830" max="13830" width="14.28515625" style="72" customWidth="1"/>
    <col min="13831" max="13844" width="11" style="72" customWidth="1"/>
    <col min="13845" max="13847" width="0" style="72" hidden="1" customWidth="1"/>
    <col min="13848" max="14082" width="8.85546875" style="72"/>
    <col min="14083" max="14083" width="4.42578125" style="72" customWidth="1"/>
    <col min="14084" max="14084" width="43.5703125" style="72" customWidth="1"/>
    <col min="14085" max="14085" width="5.42578125" style="72" customWidth="1"/>
    <col min="14086" max="14086" width="14.28515625" style="72" customWidth="1"/>
    <col min="14087" max="14100" width="11" style="72" customWidth="1"/>
    <col min="14101" max="14103" width="0" style="72" hidden="1" customWidth="1"/>
    <col min="14104" max="14338" width="8.85546875" style="72"/>
    <col min="14339" max="14339" width="4.42578125" style="72" customWidth="1"/>
    <col min="14340" max="14340" width="43.5703125" style="72" customWidth="1"/>
    <col min="14341" max="14341" width="5.42578125" style="72" customWidth="1"/>
    <col min="14342" max="14342" width="14.28515625" style="72" customWidth="1"/>
    <col min="14343" max="14356" width="11" style="72" customWidth="1"/>
    <col min="14357" max="14359" width="0" style="72" hidden="1" customWidth="1"/>
    <col min="14360" max="14594" width="8.85546875" style="72"/>
    <col min="14595" max="14595" width="4.42578125" style="72" customWidth="1"/>
    <col min="14596" max="14596" width="43.5703125" style="72" customWidth="1"/>
    <col min="14597" max="14597" width="5.42578125" style="72" customWidth="1"/>
    <col min="14598" max="14598" width="14.28515625" style="72" customWidth="1"/>
    <col min="14599" max="14612" width="11" style="72" customWidth="1"/>
    <col min="14613" max="14615" width="0" style="72" hidden="1" customWidth="1"/>
    <col min="14616" max="14850" width="8.85546875" style="72"/>
    <col min="14851" max="14851" width="4.42578125" style="72" customWidth="1"/>
    <col min="14852" max="14852" width="43.5703125" style="72" customWidth="1"/>
    <col min="14853" max="14853" width="5.42578125" style="72" customWidth="1"/>
    <col min="14854" max="14854" width="14.28515625" style="72" customWidth="1"/>
    <col min="14855" max="14868" width="11" style="72" customWidth="1"/>
    <col min="14869" max="14871" width="0" style="72" hidden="1" customWidth="1"/>
    <col min="14872" max="15106" width="8.85546875" style="72"/>
    <col min="15107" max="15107" width="4.42578125" style="72" customWidth="1"/>
    <col min="15108" max="15108" width="43.5703125" style="72" customWidth="1"/>
    <col min="15109" max="15109" width="5.42578125" style="72" customWidth="1"/>
    <col min="15110" max="15110" width="14.28515625" style="72" customWidth="1"/>
    <col min="15111" max="15124" width="11" style="72" customWidth="1"/>
    <col min="15125" max="15127" width="0" style="72" hidden="1" customWidth="1"/>
    <col min="15128" max="15362" width="8.85546875" style="72"/>
    <col min="15363" max="15363" width="4.42578125" style="72" customWidth="1"/>
    <col min="15364" max="15364" width="43.5703125" style="72" customWidth="1"/>
    <col min="15365" max="15365" width="5.42578125" style="72" customWidth="1"/>
    <col min="15366" max="15366" width="14.28515625" style="72" customWidth="1"/>
    <col min="15367" max="15380" width="11" style="72" customWidth="1"/>
    <col min="15381" max="15383" width="0" style="72" hidden="1" customWidth="1"/>
    <col min="15384" max="15618" width="8.85546875" style="72"/>
    <col min="15619" max="15619" width="4.42578125" style="72" customWidth="1"/>
    <col min="15620" max="15620" width="43.5703125" style="72" customWidth="1"/>
    <col min="15621" max="15621" width="5.42578125" style="72" customWidth="1"/>
    <col min="15622" max="15622" width="14.28515625" style="72" customWidth="1"/>
    <col min="15623" max="15636" width="11" style="72" customWidth="1"/>
    <col min="15637" max="15639" width="0" style="72" hidden="1" customWidth="1"/>
    <col min="15640" max="15874" width="8.85546875" style="72"/>
    <col min="15875" max="15875" width="4.42578125" style="72" customWidth="1"/>
    <col min="15876" max="15876" width="43.5703125" style="72" customWidth="1"/>
    <col min="15877" max="15877" width="5.42578125" style="72" customWidth="1"/>
    <col min="15878" max="15878" width="14.28515625" style="72" customWidth="1"/>
    <col min="15879" max="15892" width="11" style="72" customWidth="1"/>
    <col min="15893" max="15895" width="0" style="72" hidden="1" customWidth="1"/>
    <col min="15896" max="16130" width="8.85546875" style="72"/>
    <col min="16131" max="16131" width="4.42578125" style="72" customWidth="1"/>
    <col min="16132" max="16132" width="43.5703125" style="72" customWidth="1"/>
    <col min="16133" max="16133" width="5.42578125" style="72" customWidth="1"/>
    <col min="16134" max="16134" width="14.28515625" style="72" customWidth="1"/>
    <col min="16135" max="16148" width="11" style="72" customWidth="1"/>
    <col min="16149" max="16151" width="0" style="72" hidden="1" customWidth="1"/>
    <col min="16152" max="16384" width="8.85546875" style="72"/>
  </cols>
  <sheetData>
    <row r="1" spans="2:20" ht="15" customHeight="1" x14ac:dyDescent="0.3">
      <c r="E1" s="75"/>
      <c r="Q1" s="140"/>
      <c r="R1" s="140"/>
      <c r="S1" s="140"/>
      <c r="T1" s="140"/>
    </row>
    <row r="2" spans="2:20" ht="15.75" customHeight="1" x14ac:dyDescent="0.3">
      <c r="N2" s="72" t="s">
        <v>177</v>
      </c>
      <c r="O2" s="141" t="s">
        <v>178</v>
      </c>
      <c r="P2" s="141"/>
      <c r="Q2" s="141"/>
      <c r="R2" s="141"/>
      <c r="S2" s="141"/>
      <c r="T2" s="141"/>
    </row>
    <row r="3" spans="2:20" ht="68.25" customHeight="1" x14ac:dyDescent="0.2">
      <c r="B3" s="142" t="s">
        <v>176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</row>
    <row r="4" spans="2:20" ht="15" customHeight="1" x14ac:dyDescent="0.2">
      <c r="B4" s="143" t="s">
        <v>179</v>
      </c>
      <c r="C4" s="143"/>
      <c r="D4" s="144" t="s">
        <v>58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6"/>
    </row>
    <row r="5" spans="2:20" ht="25.5" customHeight="1" x14ac:dyDescent="0.25">
      <c r="B5" s="143"/>
      <c r="C5" s="143"/>
      <c r="D5" s="136" t="s">
        <v>59</v>
      </c>
      <c r="E5" s="137" t="s">
        <v>60</v>
      </c>
      <c r="F5" s="136" t="s">
        <v>61</v>
      </c>
      <c r="G5" s="137" t="s">
        <v>152</v>
      </c>
      <c r="H5" s="136" t="s">
        <v>63</v>
      </c>
      <c r="I5" s="136" t="s">
        <v>64</v>
      </c>
      <c r="J5" s="136" t="s">
        <v>65</v>
      </c>
      <c r="K5" s="137" t="s">
        <v>180</v>
      </c>
      <c r="L5" s="137" t="s">
        <v>154</v>
      </c>
      <c r="M5" s="150" t="s">
        <v>68</v>
      </c>
      <c r="N5" s="150"/>
      <c r="O5" s="150"/>
      <c r="P5" s="151"/>
      <c r="Q5" s="136" t="s">
        <v>155</v>
      </c>
      <c r="R5" s="112" t="s">
        <v>70</v>
      </c>
      <c r="S5" s="113"/>
      <c r="T5" s="136" t="s">
        <v>71</v>
      </c>
    </row>
    <row r="6" spans="2:20" ht="15" customHeight="1" x14ac:dyDescent="0.2">
      <c r="B6" s="143"/>
      <c r="C6" s="143"/>
      <c r="D6" s="136"/>
      <c r="E6" s="138"/>
      <c r="F6" s="136"/>
      <c r="G6" s="138"/>
      <c r="H6" s="136"/>
      <c r="I6" s="136"/>
      <c r="J6" s="136"/>
      <c r="K6" s="138"/>
      <c r="L6" s="138"/>
      <c r="M6" s="147" t="s">
        <v>72</v>
      </c>
      <c r="N6" s="137" t="s">
        <v>156</v>
      </c>
      <c r="O6" s="136" t="s">
        <v>74</v>
      </c>
      <c r="P6" s="137" t="s">
        <v>75</v>
      </c>
      <c r="Q6" s="136"/>
      <c r="R6" s="115" t="s">
        <v>76</v>
      </c>
      <c r="S6" s="115" t="s">
        <v>77</v>
      </c>
      <c r="T6" s="136"/>
    </row>
    <row r="7" spans="2:20" ht="68.25" customHeight="1" x14ac:dyDescent="0.2">
      <c r="B7" s="143"/>
      <c r="C7" s="143"/>
      <c r="D7" s="136"/>
      <c r="E7" s="138"/>
      <c r="F7" s="136"/>
      <c r="G7" s="138"/>
      <c r="H7" s="136"/>
      <c r="I7" s="136"/>
      <c r="J7" s="136"/>
      <c r="K7" s="138"/>
      <c r="L7" s="138"/>
      <c r="M7" s="148"/>
      <c r="N7" s="138"/>
      <c r="O7" s="136"/>
      <c r="P7" s="138"/>
      <c r="Q7" s="136"/>
      <c r="R7" s="116"/>
      <c r="S7" s="116"/>
      <c r="T7" s="136"/>
    </row>
    <row r="8" spans="2:20" ht="49.5" customHeight="1" x14ac:dyDescent="0.2">
      <c r="B8" s="143"/>
      <c r="C8" s="143"/>
      <c r="D8" s="136"/>
      <c r="E8" s="139"/>
      <c r="F8" s="136"/>
      <c r="G8" s="139"/>
      <c r="H8" s="136"/>
      <c r="I8" s="136"/>
      <c r="J8" s="136"/>
      <c r="K8" s="139"/>
      <c r="L8" s="139"/>
      <c r="M8" s="149"/>
      <c r="N8" s="139"/>
      <c r="O8" s="136"/>
      <c r="P8" s="139"/>
      <c r="Q8" s="136"/>
      <c r="R8" s="117"/>
      <c r="S8" s="117"/>
      <c r="T8" s="136"/>
    </row>
    <row r="9" spans="2:20" ht="15" customHeight="1" x14ac:dyDescent="0.25">
      <c r="B9" s="134" t="s">
        <v>181</v>
      </c>
      <c r="C9" s="134"/>
      <c r="D9" s="77">
        <f ca="1">SUMIF('таблица 1'!$C$12:$C$78,1,'таблица 1'!D$12:D$77)</f>
        <v>6143</v>
      </c>
      <c r="E9" s="77">
        <f ca="1">SUMIF('таблица 1'!$C$12:$C$78,1,'таблица 1'!E$12:E$77)</f>
        <v>0</v>
      </c>
      <c r="F9" s="77">
        <f ca="1">SUMIF('таблица 1'!$C$12:$C$78,1,'таблица 1'!F$12:F$77)</f>
        <v>20</v>
      </c>
      <c r="G9" s="77">
        <f ca="1">SUMIF('таблица 1'!$C$12:$C$78,1,'таблица 1'!G$12:G$77)</f>
        <v>0</v>
      </c>
      <c r="H9" s="77">
        <f ca="1">SUMIF('таблица 1'!$C$12:$C$78,1,'таблица 1'!H$12:H$77)</f>
        <v>0</v>
      </c>
      <c r="I9" s="77">
        <f ca="1">SUMIF('таблица 1'!$C$12:$C$78,1,'таблица 1'!I$12:I$77)</f>
        <v>24850</v>
      </c>
      <c r="J9" s="77">
        <f ca="1">SUMIF('таблица 1'!$C$12:$C$78,1,'таблица 1'!J$12:J$77)</f>
        <v>11162</v>
      </c>
      <c r="K9" s="77">
        <f ca="1">SUMIF('таблица 1'!$C$12:$C$78,1,'таблица 1'!K$12:K$77)</f>
        <v>0</v>
      </c>
      <c r="L9" s="77">
        <f ca="1">SUMIF('таблица 1'!$C$12:$C$78,1,'таблица 1'!L$12:L$77)</f>
        <v>0</v>
      </c>
      <c r="M9" s="77">
        <f ca="1">SUMIF('таблица 1'!$C$12:$C$78,1,'таблица 1'!M$12:M$77)</f>
        <v>525611</v>
      </c>
      <c r="N9" s="77">
        <f ca="1">SUMIF('таблица 1'!$C$12:$C$78,1,'таблица 1'!N$12:N$77)</f>
        <v>142788</v>
      </c>
      <c r="O9" s="77">
        <f ca="1">SUMIF('таблица 1'!$C$12:$C$78,1,'таблица 1'!O$12:O$77)</f>
        <v>72237</v>
      </c>
      <c r="P9" s="77">
        <f ca="1">SUMIF('таблица 1'!$C$12:$C$78,1,'таблица 1'!P$12:P$77)</f>
        <v>319763</v>
      </c>
      <c r="Q9" s="77">
        <f ca="1">SUMIF('таблица 1'!$C$12:$C$78,1,'таблица 1'!Q$12:Q$77)</f>
        <v>0</v>
      </c>
      <c r="R9" s="77">
        <f ca="1">SUMIF('таблица 1'!$C$12:$C$78,1,'таблица 1'!R$12:R$77)</f>
        <v>0</v>
      </c>
      <c r="S9" s="77">
        <f ca="1">SUMIF('таблица 1'!$C$12:$C$78,1,'таблица 1'!S$12:S$77)</f>
        <v>0</v>
      </c>
      <c r="T9" s="77">
        <f ca="1">SUMIF('таблица 1'!$C$12:$C$78,1,'таблица 1'!T$12:T$77)</f>
        <v>177159</v>
      </c>
    </row>
    <row r="10" spans="2:20" ht="15" customHeight="1" x14ac:dyDescent="0.25">
      <c r="B10" s="134" t="s">
        <v>182</v>
      </c>
      <c r="C10" s="134"/>
      <c r="D10" s="77">
        <f ca="1">SUMIF('таблица 1'!$C$12:$C$78,2,'таблица 1'!D$12:D$77)</f>
        <v>55348</v>
      </c>
      <c r="E10" s="78">
        <f ca="1">SUMIF('таблица 1'!$C$12:$C$78,2,'таблица 1'!E$12:E$77)</f>
        <v>108</v>
      </c>
      <c r="F10" s="78">
        <f ca="1">SUMIF('таблица 1'!$C$12:$C$78,2,'таблица 1'!F$12:F$77)</f>
        <v>2295</v>
      </c>
      <c r="G10" s="78">
        <f ca="1">SUMIF('таблица 1'!$C$12:$C$78,2,'таблица 1'!G$12:G$77)</f>
        <v>695</v>
      </c>
      <c r="H10" s="78">
        <f ca="1">SUMIF('таблица 1'!$C$12:$C$78,2,'таблица 1'!H$12:H$77)</f>
        <v>0</v>
      </c>
      <c r="I10" s="78">
        <f ca="1">SUMIF('таблица 1'!$C$12:$C$78,2,'таблица 1'!I$12:I$77)</f>
        <v>4900</v>
      </c>
      <c r="J10" s="78">
        <f ca="1">SUMIF('таблица 1'!$C$12:$C$78,2,'таблица 1'!J$12:J$77)</f>
        <v>21941</v>
      </c>
      <c r="K10" s="78">
        <f ca="1">SUMIF('таблица 1'!$C$12:$C$78,2,'таблица 1'!K$12:K$77)</f>
        <v>110</v>
      </c>
      <c r="L10" s="78">
        <f ca="1">SUMIF('таблица 1'!$C$12:$C$78,2,'таблица 1'!L$12:L$77)</f>
        <v>0</v>
      </c>
      <c r="M10" s="78">
        <f ca="1">SUMIF('таблица 1'!$C$12:$C$78,2,'таблица 1'!M$12:M$77)</f>
        <v>1073288</v>
      </c>
      <c r="N10" s="78">
        <f ca="1">SUMIF('таблица 1'!$C$12:$C$78,2,'таблица 1'!N$12:N$77)</f>
        <v>295124</v>
      </c>
      <c r="O10" s="78">
        <f ca="1">SUMIF('таблица 1'!$C$12:$C$78,2,'таблица 1'!O$12:O$77)</f>
        <v>182579</v>
      </c>
      <c r="P10" s="78">
        <f ca="1">SUMIF('таблица 1'!$C$12:$C$78,2,'таблица 1'!P$12:P$77)</f>
        <v>689534</v>
      </c>
      <c r="Q10" s="78">
        <f ca="1">SUMIF('таблица 1'!$C$12:$C$78,2,'таблица 1'!Q$12:Q$77)</f>
        <v>0</v>
      </c>
      <c r="R10" s="78">
        <f ca="1">SUMIF('таблица 1'!$C$12:$C$78,2,'таблица 1'!R$12:R$77)</f>
        <v>0</v>
      </c>
      <c r="S10" s="78">
        <f ca="1">SUMIF('таблица 1'!$C$12:$C$78,2,'таблица 1'!S$12:S$77)</f>
        <v>0</v>
      </c>
      <c r="T10" s="78">
        <f ca="1">SUMIF('таблица 1'!$C$12:$C$78,2,'таблица 1'!T$12:T$77)</f>
        <v>56385</v>
      </c>
    </row>
    <row r="11" spans="2:20" ht="15" customHeight="1" x14ac:dyDescent="0.25">
      <c r="B11" s="134" t="s">
        <v>183</v>
      </c>
      <c r="C11" s="134"/>
      <c r="D11" s="77">
        <f ca="1">SUMIF('таблица 1'!$C$12:$C$78,3,'таблица 1'!D$12:D$77)</f>
        <v>112297</v>
      </c>
      <c r="E11" s="78">
        <f ca="1">SUMIF('таблица 1'!$C$12:$C$78,3,'таблица 1'!E$12:E$77)</f>
        <v>8959</v>
      </c>
      <c r="F11" s="78">
        <f ca="1">SUMIF('таблица 1'!$C$12:$C$78,3,'таблица 1'!F$12:F$77)</f>
        <v>1762</v>
      </c>
      <c r="G11" s="78">
        <f ca="1">SUMIF('таблица 1'!$C$12:$C$78,3,'таблица 1'!G$12:G$77)</f>
        <v>340</v>
      </c>
      <c r="H11" s="78">
        <f ca="1">SUMIF('таблица 1'!$C$12:$C$78,3,'таблица 1'!H$12:H$77)</f>
        <v>6191</v>
      </c>
      <c r="I11" s="78">
        <f ca="1">SUMIF('таблица 1'!$C$12:$C$78,3,'таблица 1'!I$12:I$77)</f>
        <v>26950</v>
      </c>
      <c r="J11" s="78">
        <f ca="1">SUMIF('таблица 1'!$C$12:$C$78,3,'таблица 1'!J$12:J$77)</f>
        <v>28669</v>
      </c>
      <c r="K11" s="78">
        <f ca="1">SUMIF('таблица 1'!$C$12:$C$78,3,'таблица 1'!K$12:K$77)</f>
        <v>655</v>
      </c>
      <c r="L11" s="78">
        <f ca="1">SUMIF('таблица 1'!$C$12:$C$78,3,'таблица 1'!L$12:L$77)</f>
        <v>6287</v>
      </c>
      <c r="M11" s="78">
        <f ca="1">SUMIF('таблица 1'!$C$12:$C$78,3,'таблица 1'!M$12:M$77)</f>
        <v>1270500</v>
      </c>
      <c r="N11" s="78">
        <f ca="1">SUMIF('таблица 1'!$C$12:$C$78,3,'таблица 1'!N$12:N$77)</f>
        <v>349180</v>
      </c>
      <c r="O11" s="78">
        <f ca="1">SUMIF('таблица 1'!$C$12:$C$78,3,'таблица 1'!O$12:O$77)</f>
        <v>303123</v>
      </c>
      <c r="P11" s="78">
        <f ca="1">SUMIF('таблица 1'!$C$12:$C$78,3,'таблица 1'!P$12:P$77)</f>
        <v>754188</v>
      </c>
      <c r="Q11" s="78">
        <f ca="1">SUMIF('таблица 1'!$C$12:$C$78,3,'таблица 1'!Q$12:Q$77)</f>
        <v>8350</v>
      </c>
      <c r="R11" s="78">
        <f ca="1">SUMIF('таблица 1'!$C$12:$C$78,3,'таблица 1'!R$12:R$77)</f>
        <v>4500</v>
      </c>
      <c r="S11" s="78">
        <f ca="1">SUMIF('таблица 1'!$C$12:$C$78,3,'таблица 1'!S$12:S$77)</f>
        <v>3850</v>
      </c>
      <c r="T11" s="78">
        <f ca="1">SUMIF('таблица 1'!$C$12:$C$78,3,'таблица 1'!T$12:T$77)</f>
        <v>65352</v>
      </c>
    </row>
    <row r="12" spans="2:20" ht="15" customHeight="1" x14ac:dyDescent="0.25">
      <c r="B12" s="135" t="s">
        <v>184</v>
      </c>
      <c r="C12" s="135"/>
      <c r="D12" s="79">
        <f ca="1">SUM(D9:D11)</f>
        <v>173788</v>
      </c>
      <c r="E12" s="79">
        <f t="shared" ref="E12:T12" ca="1" si="0">SUM(E9:E11)</f>
        <v>9067</v>
      </c>
      <c r="F12" s="79">
        <f t="shared" ca="1" si="0"/>
        <v>4077</v>
      </c>
      <c r="G12" s="79">
        <f t="shared" ca="1" si="0"/>
        <v>1035</v>
      </c>
      <c r="H12" s="79">
        <f t="shared" ca="1" si="0"/>
        <v>6191</v>
      </c>
      <c r="I12" s="79">
        <f t="shared" ca="1" si="0"/>
        <v>56700</v>
      </c>
      <c r="J12" s="79">
        <f t="shared" ca="1" si="0"/>
        <v>61772</v>
      </c>
      <c r="K12" s="79">
        <f t="shared" ca="1" si="0"/>
        <v>765</v>
      </c>
      <c r="L12" s="79">
        <f t="shared" ca="1" si="0"/>
        <v>6287</v>
      </c>
      <c r="M12" s="79">
        <f t="shared" ca="1" si="0"/>
        <v>2869399</v>
      </c>
      <c r="N12" s="79">
        <f t="shared" ca="1" si="0"/>
        <v>787092</v>
      </c>
      <c r="O12" s="79">
        <f t="shared" ca="1" si="0"/>
        <v>557939</v>
      </c>
      <c r="P12" s="79">
        <f t="shared" ca="1" si="0"/>
        <v>1763485</v>
      </c>
      <c r="Q12" s="79">
        <f t="shared" ca="1" si="0"/>
        <v>8350</v>
      </c>
      <c r="R12" s="79">
        <f t="shared" ca="1" si="0"/>
        <v>4500</v>
      </c>
      <c r="S12" s="79">
        <f t="shared" ca="1" si="0"/>
        <v>3850</v>
      </c>
      <c r="T12" s="79">
        <f t="shared" ca="1" si="0"/>
        <v>298896</v>
      </c>
    </row>
    <row r="13" spans="2:20" ht="15" customHeight="1" x14ac:dyDescent="0.2">
      <c r="N13" s="76"/>
    </row>
  </sheetData>
  <mergeCells count="28">
    <mergeCell ref="Q1:T1"/>
    <mergeCell ref="O2:T2"/>
    <mergeCell ref="B3:T3"/>
    <mergeCell ref="B4:C8"/>
    <mergeCell ref="D4:T4"/>
    <mergeCell ref="D5:D8"/>
    <mergeCell ref="E5:E8"/>
    <mergeCell ref="F5:F8"/>
    <mergeCell ref="G5:G8"/>
    <mergeCell ref="T5:T8"/>
    <mergeCell ref="M6:M8"/>
    <mergeCell ref="N6:N8"/>
    <mergeCell ref="O6:O8"/>
    <mergeCell ref="P6:P8"/>
    <mergeCell ref="M5:P5"/>
    <mergeCell ref="B9:C9"/>
    <mergeCell ref="B10:C10"/>
    <mergeCell ref="B11:C11"/>
    <mergeCell ref="B12:C12"/>
    <mergeCell ref="R5:S5"/>
    <mergeCell ref="R6:R8"/>
    <mergeCell ref="S6:S8"/>
    <mergeCell ref="Q5:Q8"/>
    <mergeCell ref="H5:H8"/>
    <mergeCell ref="I5:I8"/>
    <mergeCell ref="J5:J8"/>
    <mergeCell ref="K5:K8"/>
    <mergeCell ref="L5:L8"/>
  </mergeCells>
  <pageMargins left="0.7" right="0.7" top="0.75" bottom="0.75" header="0.3" footer="0.3"/>
  <pageSetup paperSize="9" scale="5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P31"/>
  <sheetViews>
    <sheetView zoomScale="80" zoomScaleNormal="80" workbookViewId="0">
      <selection activeCell="C9" sqref="C9"/>
    </sheetView>
  </sheetViews>
  <sheetFormatPr defaultRowHeight="34.15" customHeight="1" x14ac:dyDescent="0.2"/>
  <cols>
    <col min="1" max="1" width="9.140625" style="81"/>
    <col min="2" max="2" width="26.5703125" style="81" customWidth="1"/>
    <col min="3" max="15" width="9.140625" style="81"/>
    <col min="16" max="16" width="18.5703125" style="81" customWidth="1"/>
    <col min="17" max="257" width="9.140625" style="81"/>
    <col min="258" max="258" width="26.5703125" style="81" customWidth="1"/>
    <col min="259" max="271" width="9.140625" style="81"/>
    <col min="272" max="272" width="18.5703125" style="81" customWidth="1"/>
    <col min="273" max="513" width="9.140625" style="81"/>
    <col min="514" max="514" width="26.5703125" style="81" customWidth="1"/>
    <col min="515" max="527" width="9.140625" style="81"/>
    <col min="528" max="528" width="18.5703125" style="81" customWidth="1"/>
    <col min="529" max="769" width="9.140625" style="81"/>
    <col min="770" max="770" width="26.5703125" style="81" customWidth="1"/>
    <col min="771" max="783" width="9.140625" style="81"/>
    <col min="784" max="784" width="18.5703125" style="81" customWidth="1"/>
    <col min="785" max="1025" width="9.140625" style="81"/>
    <col min="1026" max="1026" width="26.5703125" style="81" customWidth="1"/>
    <col min="1027" max="1039" width="9.140625" style="81"/>
    <col min="1040" max="1040" width="18.5703125" style="81" customWidth="1"/>
    <col min="1041" max="1281" width="9.140625" style="81"/>
    <col min="1282" max="1282" width="26.5703125" style="81" customWidth="1"/>
    <col min="1283" max="1295" width="9.140625" style="81"/>
    <col min="1296" max="1296" width="18.5703125" style="81" customWidth="1"/>
    <col min="1297" max="1537" width="9.140625" style="81"/>
    <col min="1538" max="1538" width="26.5703125" style="81" customWidth="1"/>
    <col min="1539" max="1551" width="9.140625" style="81"/>
    <col min="1552" max="1552" width="18.5703125" style="81" customWidth="1"/>
    <col min="1553" max="1793" width="9.140625" style="81"/>
    <col min="1794" max="1794" width="26.5703125" style="81" customWidth="1"/>
    <col min="1795" max="1807" width="9.140625" style="81"/>
    <col min="1808" max="1808" width="18.5703125" style="81" customWidth="1"/>
    <col min="1809" max="2049" width="9.140625" style="81"/>
    <col min="2050" max="2050" width="26.5703125" style="81" customWidth="1"/>
    <col min="2051" max="2063" width="9.140625" style="81"/>
    <col min="2064" max="2064" width="18.5703125" style="81" customWidth="1"/>
    <col min="2065" max="2305" width="9.140625" style="81"/>
    <col min="2306" max="2306" width="26.5703125" style="81" customWidth="1"/>
    <col min="2307" max="2319" width="9.140625" style="81"/>
    <col min="2320" max="2320" width="18.5703125" style="81" customWidth="1"/>
    <col min="2321" max="2561" width="9.140625" style="81"/>
    <col min="2562" max="2562" width="26.5703125" style="81" customWidth="1"/>
    <col min="2563" max="2575" width="9.140625" style="81"/>
    <col min="2576" max="2576" width="18.5703125" style="81" customWidth="1"/>
    <col min="2577" max="2817" width="9.140625" style="81"/>
    <col min="2818" max="2818" width="26.5703125" style="81" customWidth="1"/>
    <col min="2819" max="2831" width="9.140625" style="81"/>
    <col min="2832" max="2832" width="18.5703125" style="81" customWidth="1"/>
    <col min="2833" max="3073" width="9.140625" style="81"/>
    <col min="3074" max="3074" width="26.5703125" style="81" customWidth="1"/>
    <col min="3075" max="3087" width="9.140625" style="81"/>
    <col min="3088" max="3088" width="18.5703125" style="81" customWidth="1"/>
    <col min="3089" max="3329" width="9.140625" style="81"/>
    <col min="3330" max="3330" width="26.5703125" style="81" customWidth="1"/>
    <col min="3331" max="3343" width="9.140625" style="81"/>
    <col min="3344" max="3344" width="18.5703125" style="81" customWidth="1"/>
    <col min="3345" max="3585" width="9.140625" style="81"/>
    <col min="3586" max="3586" width="26.5703125" style="81" customWidth="1"/>
    <col min="3587" max="3599" width="9.140625" style="81"/>
    <col min="3600" max="3600" width="18.5703125" style="81" customWidth="1"/>
    <col min="3601" max="3841" width="9.140625" style="81"/>
    <col min="3842" max="3842" width="26.5703125" style="81" customWidth="1"/>
    <col min="3843" max="3855" width="9.140625" style="81"/>
    <col min="3856" max="3856" width="18.5703125" style="81" customWidth="1"/>
    <col min="3857" max="4097" width="9.140625" style="81"/>
    <col min="4098" max="4098" width="26.5703125" style="81" customWidth="1"/>
    <col min="4099" max="4111" width="9.140625" style="81"/>
    <col min="4112" max="4112" width="18.5703125" style="81" customWidth="1"/>
    <col min="4113" max="4353" width="9.140625" style="81"/>
    <col min="4354" max="4354" width="26.5703125" style="81" customWidth="1"/>
    <col min="4355" max="4367" width="9.140625" style="81"/>
    <col min="4368" max="4368" width="18.5703125" style="81" customWidth="1"/>
    <col min="4369" max="4609" width="9.140625" style="81"/>
    <col min="4610" max="4610" width="26.5703125" style="81" customWidth="1"/>
    <col min="4611" max="4623" width="9.140625" style="81"/>
    <col min="4624" max="4624" width="18.5703125" style="81" customWidth="1"/>
    <col min="4625" max="4865" width="9.140625" style="81"/>
    <col min="4866" max="4866" width="26.5703125" style="81" customWidth="1"/>
    <col min="4867" max="4879" width="9.140625" style="81"/>
    <col min="4880" max="4880" width="18.5703125" style="81" customWidth="1"/>
    <col min="4881" max="5121" width="9.140625" style="81"/>
    <col min="5122" max="5122" width="26.5703125" style="81" customWidth="1"/>
    <col min="5123" max="5135" width="9.140625" style="81"/>
    <col min="5136" max="5136" width="18.5703125" style="81" customWidth="1"/>
    <col min="5137" max="5377" width="9.140625" style="81"/>
    <col min="5378" max="5378" width="26.5703125" style="81" customWidth="1"/>
    <col min="5379" max="5391" width="9.140625" style="81"/>
    <col min="5392" max="5392" width="18.5703125" style="81" customWidth="1"/>
    <col min="5393" max="5633" width="9.140625" style="81"/>
    <col min="5634" max="5634" width="26.5703125" style="81" customWidth="1"/>
    <col min="5635" max="5647" width="9.140625" style="81"/>
    <col min="5648" max="5648" width="18.5703125" style="81" customWidth="1"/>
    <col min="5649" max="5889" width="9.140625" style="81"/>
    <col min="5890" max="5890" width="26.5703125" style="81" customWidth="1"/>
    <col min="5891" max="5903" width="9.140625" style="81"/>
    <col min="5904" max="5904" width="18.5703125" style="81" customWidth="1"/>
    <col min="5905" max="6145" width="9.140625" style="81"/>
    <col min="6146" max="6146" width="26.5703125" style="81" customWidth="1"/>
    <col min="6147" max="6159" width="9.140625" style="81"/>
    <col min="6160" max="6160" width="18.5703125" style="81" customWidth="1"/>
    <col min="6161" max="6401" width="9.140625" style="81"/>
    <col min="6402" max="6402" width="26.5703125" style="81" customWidth="1"/>
    <col min="6403" max="6415" width="9.140625" style="81"/>
    <col min="6416" max="6416" width="18.5703125" style="81" customWidth="1"/>
    <col min="6417" max="6657" width="9.140625" style="81"/>
    <col min="6658" max="6658" width="26.5703125" style="81" customWidth="1"/>
    <col min="6659" max="6671" width="9.140625" style="81"/>
    <col min="6672" max="6672" width="18.5703125" style="81" customWidth="1"/>
    <col min="6673" max="6913" width="9.140625" style="81"/>
    <col min="6914" max="6914" width="26.5703125" style="81" customWidth="1"/>
    <col min="6915" max="6927" width="9.140625" style="81"/>
    <col min="6928" max="6928" width="18.5703125" style="81" customWidth="1"/>
    <col min="6929" max="7169" width="9.140625" style="81"/>
    <col min="7170" max="7170" width="26.5703125" style="81" customWidth="1"/>
    <col min="7171" max="7183" width="9.140625" style="81"/>
    <col min="7184" max="7184" width="18.5703125" style="81" customWidth="1"/>
    <col min="7185" max="7425" width="9.140625" style="81"/>
    <col min="7426" max="7426" width="26.5703125" style="81" customWidth="1"/>
    <col min="7427" max="7439" width="9.140625" style="81"/>
    <col min="7440" max="7440" width="18.5703125" style="81" customWidth="1"/>
    <col min="7441" max="7681" width="9.140625" style="81"/>
    <col min="7682" max="7682" width="26.5703125" style="81" customWidth="1"/>
    <col min="7683" max="7695" width="9.140625" style="81"/>
    <col min="7696" max="7696" width="18.5703125" style="81" customWidth="1"/>
    <col min="7697" max="7937" width="9.140625" style="81"/>
    <col min="7938" max="7938" width="26.5703125" style="81" customWidth="1"/>
    <col min="7939" max="7951" width="9.140625" style="81"/>
    <col min="7952" max="7952" width="18.5703125" style="81" customWidth="1"/>
    <col min="7953" max="8193" width="9.140625" style="81"/>
    <col min="8194" max="8194" width="26.5703125" style="81" customWidth="1"/>
    <col min="8195" max="8207" width="9.140625" style="81"/>
    <col min="8208" max="8208" width="18.5703125" style="81" customWidth="1"/>
    <col min="8209" max="8449" width="9.140625" style="81"/>
    <col min="8450" max="8450" width="26.5703125" style="81" customWidth="1"/>
    <col min="8451" max="8463" width="9.140625" style="81"/>
    <col min="8464" max="8464" width="18.5703125" style="81" customWidth="1"/>
    <col min="8465" max="8705" width="9.140625" style="81"/>
    <col min="8706" max="8706" width="26.5703125" style="81" customWidth="1"/>
    <col min="8707" max="8719" width="9.140625" style="81"/>
    <col min="8720" max="8720" width="18.5703125" style="81" customWidth="1"/>
    <col min="8721" max="8961" width="9.140625" style="81"/>
    <col min="8962" max="8962" width="26.5703125" style="81" customWidth="1"/>
    <col min="8963" max="8975" width="9.140625" style="81"/>
    <col min="8976" max="8976" width="18.5703125" style="81" customWidth="1"/>
    <col min="8977" max="9217" width="9.140625" style="81"/>
    <col min="9218" max="9218" width="26.5703125" style="81" customWidth="1"/>
    <col min="9219" max="9231" width="9.140625" style="81"/>
    <col min="9232" max="9232" width="18.5703125" style="81" customWidth="1"/>
    <col min="9233" max="9473" width="9.140625" style="81"/>
    <col min="9474" max="9474" width="26.5703125" style="81" customWidth="1"/>
    <col min="9475" max="9487" width="9.140625" style="81"/>
    <col min="9488" max="9488" width="18.5703125" style="81" customWidth="1"/>
    <col min="9489" max="9729" width="9.140625" style="81"/>
    <col min="9730" max="9730" width="26.5703125" style="81" customWidth="1"/>
    <col min="9731" max="9743" width="9.140625" style="81"/>
    <col min="9744" max="9744" width="18.5703125" style="81" customWidth="1"/>
    <col min="9745" max="9985" width="9.140625" style="81"/>
    <col min="9986" max="9986" width="26.5703125" style="81" customWidth="1"/>
    <col min="9987" max="9999" width="9.140625" style="81"/>
    <col min="10000" max="10000" width="18.5703125" style="81" customWidth="1"/>
    <col min="10001" max="10241" width="9.140625" style="81"/>
    <col min="10242" max="10242" width="26.5703125" style="81" customWidth="1"/>
    <col min="10243" max="10255" width="9.140625" style="81"/>
    <col min="10256" max="10256" width="18.5703125" style="81" customWidth="1"/>
    <col min="10257" max="10497" width="9.140625" style="81"/>
    <col min="10498" max="10498" width="26.5703125" style="81" customWidth="1"/>
    <col min="10499" max="10511" width="9.140625" style="81"/>
    <col min="10512" max="10512" width="18.5703125" style="81" customWidth="1"/>
    <col min="10513" max="10753" width="9.140625" style="81"/>
    <col min="10754" max="10754" width="26.5703125" style="81" customWidth="1"/>
    <col min="10755" max="10767" width="9.140625" style="81"/>
    <col min="10768" max="10768" width="18.5703125" style="81" customWidth="1"/>
    <col min="10769" max="11009" width="9.140625" style="81"/>
    <col min="11010" max="11010" width="26.5703125" style="81" customWidth="1"/>
    <col min="11011" max="11023" width="9.140625" style="81"/>
    <col min="11024" max="11024" width="18.5703125" style="81" customWidth="1"/>
    <col min="11025" max="11265" width="9.140625" style="81"/>
    <col min="11266" max="11266" width="26.5703125" style="81" customWidth="1"/>
    <col min="11267" max="11279" width="9.140625" style="81"/>
    <col min="11280" max="11280" width="18.5703125" style="81" customWidth="1"/>
    <col min="11281" max="11521" width="9.140625" style="81"/>
    <col min="11522" max="11522" width="26.5703125" style="81" customWidth="1"/>
    <col min="11523" max="11535" width="9.140625" style="81"/>
    <col min="11536" max="11536" width="18.5703125" style="81" customWidth="1"/>
    <col min="11537" max="11777" width="9.140625" style="81"/>
    <col min="11778" max="11778" width="26.5703125" style="81" customWidth="1"/>
    <col min="11779" max="11791" width="9.140625" style="81"/>
    <col min="11792" max="11792" width="18.5703125" style="81" customWidth="1"/>
    <col min="11793" max="12033" width="9.140625" style="81"/>
    <col min="12034" max="12034" width="26.5703125" style="81" customWidth="1"/>
    <col min="12035" max="12047" width="9.140625" style="81"/>
    <col min="12048" max="12048" width="18.5703125" style="81" customWidth="1"/>
    <col min="12049" max="12289" width="9.140625" style="81"/>
    <col min="12290" max="12290" width="26.5703125" style="81" customWidth="1"/>
    <col min="12291" max="12303" width="9.140625" style="81"/>
    <col min="12304" max="12304" width="18.5703125" style="81" customWidth="1"/>
    <col min="12305" max="12545" width="9.140625" style="81"/>
    <col min="12546" max="12546" width="26.5703125" style="81" customWidth="1"/>
    <col min="12547" max="12559" width="9.140625" style="81"/>
    <col min="12560" max="12560" width="18.5703125" style="81" customWidth="1"/>
    <col min="12561" max="12801" width="9.140625" style="81"/>
    <col min="12802" max="12802" width="26.5703125" style="81" customWidth="1"/>
    <col min="12803" max="12815" width="9.140625" style="81"/>
    <col min="12816" max="12816" width="18.5703125" style="81" customWidth="1"/>
    <col min="12817" max="13057" width="9.140625" style="81"/>
    <col min="13058" max="13058" width="26.5703125" style="81" customWidth="1"/>
    <col min="13059" max="13071" width="9.140625" style="81"/>
    <col min="13072" max="13072" width="18.5703125" style="81" customWidth="1"/>
    <col min="13073" max="13313" width="9.140625" style="81"/>
    <col min="13314" max="13314" width="26.5703125" style="81" customWidth="1"/>
    <col min="13315" max="13327" width="9.140625" style="81"/>
    <col min="13328" max="13328" width="18.5703125" style="81" customWidth="1"/>
    <col min="13329" max="13569" width="9.140625" style="81"/>
    <col min="13570" max="13570" width="26.5703125" style="81" customWidth="1"/>
    <col min="13571" max="13583" width="9.140625" style="81"/>
    <col min="13584" max="13584" width="18.5703125" style="81" customWidth="1"/>
    <col min="13585" max="13825" width="9.140625" style="81"/>
    <col min="13826" max="13826" width="26.5703125" style="81" customWidth="1"/>
    <col min="13827" max="13839" width="9.140625" style="81"/>
    <col min="13840" max="13840" width="18.5703125" style="81" customWidth="1"/>
    <col min="13841" max="14081" width="9.140625" style="81"/>
    <col min="14082" max="14082" width="26.5703125" style="81" customWidth="1"/>
    <col min="14083" max="14095" width="9.140625" style="81"/>
    <col min="14096" max="14096" width="18.5703125" style="81" customWidth="1"/>
    <col min="14097" max="14337" width="9.140625" style="81"/>
    <col min="14338" max="14338" width="26.5703125" style="81" customWidth="1"/>
    <col min="14339" max="14351" width="9.140625" style="81"/>
    <col min="14352" max="14352" width="18.5703125" style="81" customWidth="1"/>
    <col min="14353" max="14593" width="9.140625" style="81"/>
    <col min="14594" max="14594" width="26.5703125" style="81" customWidth="1"/>
    <col min="14595" max="14607" width="9.140625" style="81"/>
    <col min="14608" max="14608" width="18.5703125" style="81" customWidth="1"/>
    <col min="14609" max="14849" width="9.140625" style="81"/>
    <col min="14850" max="14850" width="26.5703125" style="81" customWidth="1"/>
    <col min="14851" max="14863" width="9.140625" style="81"/>
    <col min="14864" max="14864" width="18.5703125" style="81" customWidth="1"/>
    <col min="14865" max="15105" width="9.140625" style="81"/>
    <col min="15106" max="15106" width="26.5703125" style="81" customWidth="1"/>
    <col min="15107" max="15119" width="9.140625" style="81"/>
    <col min="15120" max="15120" width="18.5703125" style="81" customWidth="1"/>
    <col min="15121" max="15361" width="9.140625" style="81"/>
    <col min="15362" max="15362" width="26.5703125" style="81" customWidth="1"/>
    <col min="15363" max="15375" width="9.140625" style="81"/>
    <col min="15376" max="15376" width="18.5703125" style="81" customWidth="1"/>
    <col min="15377" max="15617" width="9.140625" style="81"/>
    <col min="15618" max="15618" width="26.5703125" style="81" customWidth="1"/>
    <col min="15619" max="15631" width="9.140625" style="81"/>
    <col min="15632" max="15632" width="18.5703125" style="81" customWidth="1"/>
    <col min="15633" max="15873" width="9.140625" style="81"/>
    <col min="15874" max="15874" width="26.5703125" style="81" customWidth="1"/>
    <col min="15875" max="15887" width="9.140625" style="81"/>
    <col min="15888" max="15888" width="18.5703125" style="81" customWidth="1"/>
    <col min="15889" max="16129" width="9.140625" style="81"/>
    <col min="16130" max="16130" width="26.5703125" style="81" customWidth="1"/>
    <col min="16131" max="16143" width="9.140625" style="81"/>
    <col min="16144" max="16144" width="18.5703125" style="81" customWidth="1"/>
    <col min="16145" max="16384" width="9.140625" style="81"/>
  </cols>
  <sheetData>
    <row r="1" spans="1:16" ht="18.75" x14ac:dyDescent="0.3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P1" s="82" t="s">
        <v>188</v>
      </c>
    </row>
    <row r="2" spans="1:16" ht="12.75" x14ac:dyDescent="0.2">
      <c r="A2" s="83"/>
      <c r="B2" s="84"/>
    </row>
    <row r="3" spans="1:16" ht="49.9" customHeight="1" x14ac:dyDescent="0.2">
      <c r="A3" s="158" t="s">
        <v>189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4" spans="1:16" ht="12.75" x14ac:dyDescent="0.2">
      <c r="A4" s="159" t="s">
        <v>133</v>
      </c>
      <c r="B4" s="159" t="s">
        <v>1</v>
      </c>
      <c r="C4" s="156" t="s">
        <v>190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1"/>
    </row>
    <row r="5" spans="1:16" ht="38.25" x14ac:dyDescent="0.2">
      <c r="A5" s="159"/>
      <c r="B5" s="159"/>
      <c r="C5" s="156" t="s">
        <v>191</v>
      </c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1"/>
      <c r="P5" s="85" t="s">
        <v>192</v>
      </c>
    </row>
    <row r="6" spans="1:16" ht="25.5" x14ac:dyDescent="0.2">
      <c r="A6" s="159"/>
      <c r="B6" s="159"/>
      <c r="C6" s="156" t="s">
        <v>193</v>
      </c>
      <c r="D6" s="162"/>
      <c r="E6" s="162"/>
      <c r="F6" s="162"/>
      <c r="G6" s="162"/>
      <c r="H6" s="162"/>
      <c r="I6" s="162"/>
      <c r="J6" s="162"/>
      <c r="K6" s="162"/>
      <c r="L6" s="162"/>
      <c r="M6" s="157"/>
      <c r="N6" s="156" t="s">
        <v>194</v>
      </c>
      <c r="O6" s="157"/>
      <c r="P6" s="85" t="s">
        <v>193</v>
      </c>
    </row>
    <row r="7" spans="1:16" ht="69.75" customHeight="1" x14ac:dyDescent="0.2">
      <c r="A7" s="159"/>
      <c r="B7" s="159"/>
      <c r="C7" s="159" t="s">
        <v>195</v>
      </c>
      <c r="D7" s="163"/>
      <c r="E7" s="156" t="s">
        <v>196</v>
      </c>
      <c r="F7" s="157"/>
      <c r="G7" s="152" t="s">
        <v>197</v>
      </c>
      <c r="H7" s="152" t="s">
        <v>198</v>
      </c>
      <c r="I7" s="153" t="s">
        <v>199</v>
      </c>
      <c r="J7" s="153" t="s">
        <v>200</v>
      </c>
      <c r="K7" s="153" t="s">
        <v>201</v>
      </c>
      <c r="L7" s="156" t="s">
        <v>202</v>
      </c>
      <c r="M7" s="157"/>
      <c r="N7" s="152" t="s">
        <v>203</v>
      </c>
      <c r="O7" s="152" t="s">
        <v>204</v>
      </c>
      <c r="P7" s="153" t="s">
        <v>205</v>
      </c>
    </row>
    <row r="8" spans="1:16" ht="141" customHeight="1" x14ac:dyDescent="0.2">
      <c r="A8" s="159"/>
      <c r="B8" s="159"/>
      <c r="C8" s="86" t="s">
        <v>206</v>
      </c>
      <c r="D8" s="86" t="s">
        <v>207</v>
      </c>
      <c r="E8" s="86" t="s">
        <v>206</v>
      </c>
      <c r="F8" s="86" t="s">
        <v>207</v>
      </c>
      <c r="G8" s="152"/>
      <c r="H8" s="152"/>
      <c r="I8" s="154"/>
      <c r="J8" s="155"/>
      <c r="K8" s="154"/>
      <c r="L8" s="87" t="s">
        <v>208</v>
      </c>
      <c r="M8" s="87" t="s">
        <v>209</v>
      </c>
      <c r="N8" s="152"/>
      <c r="O8" s="152"/>
      <c r="P8" s="154"/>
    </row>
    <row r="9" spans="1:16" ht="60.75" customHeight="1" x14ac:dyDescent="0.2">
      <c r="A9" s="88">
        <v>1</v>
      </c>
      <c r="B9" s="89" t="s">
        <v>116</v>
      </c>
      <c r="C9" s="90"/>
      <c r="D9" s="90"/>
      <c r="E9" s="85"/>
      <c r="F9" s="85"/>
      <c r="G9" s="85">
        <v>7000</v>
      </c>
      <c r="H9" s="85"/>
      <c r="I9" s="85"/>
      <c r="J9" s="85"/>
      <c r="K9" s="85"/>
      <c r="L9" s="85"/>
      <c r="M9" s="85"/>
      <c r="N9" s="85"/>
      <c r="O9" s="85"/>
      <c r="P9" s="85"/>
    </row>
    <row r="10" spans="1:16" ht="45" x14ac:dyDescent="0.2">
      <c r="A10" s="91">
        <v>2</v>
      </c>
      <c r="B10" s="92" t="s">
        <v>210</v>
      </c>
      <c r="C10" s="90"/>
      <c r="D10" s="90"/>
      <c r="E10" s="85"/>
      <c r="F10" s="85"/>
      <c r="G10" s="85">
        <v>27000</v>
      </c>
      <c r="H10" s="85"/>
      <c r="I10" s="85"/>
      <c r="J10" s="85"/>
      <c r="K10" s="85"/>
      <c r="L10" s="85"/>
      <c r="M10" s="85"/>
      <c r="N10" s="85"/>
      <c r="O10" s="85"/>
      <c r="P10" s="85"/>
    </row>
    <row r="11" spans="1:16" ht="48" customHeight="1" x14ac:dyDescent="0.2">
      <c r="A11" s="88">
        <v>3</v>
      </c>
      <c r="B11" s="89" t="s">
        <v>211</v>
      </c>
      <c r="C11" s="90"/>
      <c r="D11" s="90"/>
      <c r="E11" s="85"/>
      <c r="F11" s="85"/>
      <c r="G11" s="85">
        <v>9360</v>
      </c>
      <c r="H11" s="85"/>
      <c r="I11" s="85"/>
      <c r="J11" s="85"/>
      <c r="K11" s="85"/>
      <c r="L11" s="85"/>
      <c r="M11" s="85"/>
      <c r="N11" s="85"/>
      <c r="O11" s="85"/>
      <c r="P11" s="85"/>
    </row>
    <row r="12" spans="1:16" ht="59.25" customHeight="1" x14ac:dyDescent="0.2">
      <c r="A12" s="88">
        <v>4</v>
      </c>
      <c r="B12" s="89" t="s">
        <v>212</v>
      </c>
      <c r="C12" s="85">
        <v>960</v>
      </c>
      <c r="D12" s="85">
        <v>0</v>
      </c>
      <c r="E12" s="85">
        <v>595</v>
      </c>
      <c r="F12" s="85">
        <v>65</v>
      </c>
      <c r="G12" s="85"/>
      <c r="H12" s="85">
        <v>650</v>
      </c>
      <c r="I12" s="85"/>
      <c r="J12" s="85">
        <v>3577</v>
      </c>
      <c r="K12" s="85"/>
      <c r="L12" s="85"/>
      <c r="M12" s="85"/>
      <c r="N12" s="85"/>
      <c r="O12" s="85"/>
      <c r="P12" s="85">
        <v>80</v>
      </c>
    </row>
    <row r="13" spans="1:16" ht="60.75" customHeight="1" x14ac:dyDescent="0.2">
      <c r="A13" s="91">
        <v>5</v>
      </c>
      <c r="B13" s="89" t="s">
        <v>213</v>
      </c>
      <c r="C13" s="90"/>
      <c r="D13" s="90"/>
      <c r="E13" s="85"/>
      <c r="F13" s="85"/>
      <c r="G13" s="85"/>
      <c r="H13" s="85"/>
      <c r="I13" s="85"/>
      <c r="J13" s="85">
        <v>245</v>
      </c>
      <c r="K13" s="85">
        <v>8300</v>
      </c>
      <c r="L13" s="85"/>
      <c r="M13" s="85"/>
      <c r="N13" s="85"/>
      <c r="O13" s="85"/>
      <c r="P13" s="85"/>
    </row>
    <row r="14" spans="1:16" ht="38.25" x14ac:dyDescent="0.2">
      <c r="A14" s="88">
        <v>6</v>
      </c>
      <c r="B14" s="89" t="s">
        <v>214</v>
      </c>
      <c r="C14" s="90"/>
      <c r="D14" s="90"/>
      <c r="E14" s="85">
        <v>2550</v>
      </c>
      <c r="F14" s="85">
        <v>160</v>
      </c>
      <c r="G14" s="85"/>
      <c r="H14" s="85"/>
      <c r="I14" s="85"/>
      <c r="J14" s="85"/>
      <c r="K14" s="85"/>
      <c r="L14" s="85"/>
      <c r="M14" s="85"/>
      <c r="N14" s="85"/>
      <c r="O14" s="85"/>
      <c r="P14" s="85"/>
    </row>
    <row r="15" spans="1:16" ht="76.5" x14ac:dyDescent="0.2">
      <c r="A15" s="88">
        <v>7</v>
      </c>
      <c r="B15" s="89" t="s">
        <v>215</v>
      </c>
      <c r="C15" s="90"/>
      <c r="D15" s="90"/>
      <c r="E15" s="85">
        <v>7805</v>
      </c>
      <c r="F15" s="85">
        <v>835</v>
      </c>
      <c r="G15" s="85"/>
      <c r="H15" s="85"/>
      <c r="I15" s="85"/>
      <c r="J15" s="85"/>
      <c r="K15" s="85"/>
      <c r="L15" s="85"/>
      <c r="M15" s="85"/>
      <c r="N15" s="85"/>
      <c r="O15" s="85"/>
      <c r="P15" s="85"/>
    </row>
    <row r="16" spans="1:16" ht="42.75" customHeight="1" x14ac:dyDescent="0.2">
      <c r="A16" s="91">
        <v>8</v>
      </c>
      <c r="B16" s="89" t="s">
        <v>216</v>
      </c>
      <c r="C16" s="90"/>
      <c r="D16" s="90"/>
      <c r="E16" s="85">
        <v>1050</v>
      </c>
      <c r="F16" s="85">
        <v>140</v>
      </c>
      <c r="G16" s="85"/>
      <c r="H16" s="85"/>
      <c r="I16" s="85"/>
      <c r="J16" s="85"/>
      <c r="K16" s="85"/>
      <c r="L16" s="85"/>
      <c r="M16" s="85"/>
      <c r="N16" s="85"/>
      <c r="O16" s="85"/>
      <c r="P16" s="85"/>
    </row>
    <row r="17" spans="1:16" ht="45" customHeight="1" x14ac:dyDescent="0.2">
      <c r="A17" s="88">
        <v>9</v>
      </c>
      <c r="B17" s="89" t="s">
        <v>217</v>
      </c>
      <c r="C17" s="90"/>
      <c r="D17" s="90"/>
      <c r="E17" s="85">
        <v>1000</v>
      </c>
      <c r="F17" s="85">
        <v>100</v>
      </c>
      <c r="G17" s="85"/>
      <c r="H17" s="85"/>
      <c r="I17" s="85"/>
      <c r="J17" s="85"/>
      <c r="K17" s="85"/>
      <c r="L17" s="85"/>
      <c r="M17" s="85"/>
      <c r="N17" s="85"/>
      <c r="O17" s="85"/>
      <c r="P17" s="85"/>
    </row>
    <row r="18" spans="1:16" ht="48.75" customHeight="1" x14ac:dyDescent="0.2">
      <c r="A18" s="88">
        <v>10</v>
      </c>
      <c r="B18" s="89" t="s">
        <v>170</v>
      </c>
      <c r="C18" s="85">
        <v>554</v>
      </c>
      <c r="D18" s="85">
        <v>0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</row>
    <row r="19" spans="1:16" ht="102" x14ac:dyDescent="0.2">
      <c r="A19" s="91">
        <v>11</v>
      </c>
      <c r="B19" s="89" t="s">
        <v>218</v>
      </c>
      <c r="C19" s="85">
        <v>646</v>
      </c>
      <c r="D19" s="85">
        <v>150</v>
      </c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</row>
    <row r="20" spans="1:16" ht="129" customHeight="1" x14ac:dyDescent="0.2">
      <c r="A20" s="88">
        <v>12</v>
      </c>
      <c r="B20" s="89" t="s">
        <v>219</v>
      </c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>
        <v>8640</v>
      </c>
      <c r="O20" s="85">
        <v>7632</v>
      </c>
      <c r="P20" s="85"/>
    </row>
    <row r="21" spans="1:16" ht="61.5" customHeight="1" x14ac:dyDescent="0.2">
      <c r="A21" s="88">
        <v>13</v>
      </c>
      <c r="B21" s="89" t="s">
        <v>220</v>
      </c>
      <c r="C21" s="85"/>
      <c r="D21" s="85"/>
      <c r="E21" s="85"/>
      <c r="F21" s="85"/>
      <c r="G21" s="85"/>
      <c r="H21" s="85">
        <v>1400</v>
      </c>
      <c r="I21" s="85"/>
      <c r="J21" s="85">
        <v>1000</v>
      </c>
      <c r="K21" s="85"/>
      <c r="L21" s="85"/>
      <c r="M21" s="85"/>
      <c r="N21" s="85"/>
      <c r="O21" s="85"/>
      <c r="P21" s="85"/>
    </row>
    <row r="22" spans="1:16" ht="57.75" customHeight="1" x14ac:dyDescent="0.2">
      <c r="A22" s="91">
        <v>14</v>
      </c>
      <c r="B22" s="89" t="s">
        <v>221</v>
      </c>
      <c r="C22" s="85"/>
      <c r="D22" s="85"/>
      <c r="E22" s="85"/>
      <c r="F22" s="85"/>
      <c r="G22" s="85"/>
      <c r="H22" s="85"/>
      <c r="I22" s="85"/>
      <c r="J22" s="85">
        <v>1440</v>
      </c>
      <c r="K22" s="85"/>
      <c r="L22" s="85"/>
      <c r="M22" s="85"/>
      <c r="N22" s="85"/>
      <c r="O22" s="85"/>
      <c r="P22" s="85"/>
    </row>
    <row r="23" spans="1:16" ht="57.75" customHeight="1" x14ac:dyDescent="0.2">
      <c r="A23" s="88">
        <v>15</v>
      </c>
      <c r="B23" s="89" t="s">
        <v>222</v>
      </c>
      <c r="C23" s="85">
        <v>990</v>
      </c>
      <c r="D23" s="85">
        <v>195</v>
      </c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</row>
    <row r="24" spans="1:16" ht="72" customHeight="1" x14ac:dyDescent="0.2">
      <c r="A24" s="88">
        <v>16</v>
      </c>
      <c r="B24" s="89" t="s">
        <v>223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>
        <v>10</v>
      </c>
    </row>
    <row r="25" spans="1:16" ht="33.75" customHeight="1" x14ac:dyDescent="0.2">
      <c r="A25" s="91">
        <v>17</v>
      </c>
      <c r="B25" s="93" t="s">
        <v>224</v>
      </c>
      <c r="C25" s="85">
        <v>300</v>
      </c>
      <c r="D25" s="85">
        <v>30</v>
      </c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</row>
    <row r="26" spans="1:16" ht="48.75" customHeight="1" x14ac:dyDescent="0.2">
      <c r="A26" s="88">
        <v>18</v>
      </c>
      <c r="B26" s="89" t="s">
        <v>225</v>
      </c>
      <c r="C26" s="85"/>
      <c r="D26" s="85"/>
      <c r="E26" s="85"/>
      <c r="F26" s="85"/>
      <c r="G26" s="85"/>
      <c r="H26" s="85"/>
      <c r="I26" s="85">
        <v>11000</v>
      </c>
      <c r="J26" s="85"/>
      <c r="K26" s="85"/>
      <c r="L26" s="85"/>
      <c r="M26" s="85"/>
      <c r="N26" s="85"/>
      <c r="O26" s="85"/>
      <c r="P26" s="85"/>
    </row>
    <row r="27" spans="1:16" ht="45" customHeight="1" x14ac:dyDescent="0.2">
      <c r="A27" s="88">
        <v>19</v>
      </c>
      <c r="B27" s="89" t="s">
        <v>226</v>
      </c>
      <c r="C27" s="85"/>
      <c r="D27" s="85"/>
      <c r="E27" s="85"/>
      <c r="F27" s="85"/>
      <c r="G27" s="85"/>
      <c r="H27" s="85"/>
      <c r="I27" s="85"/>
      <c r="J27" s="85"/>
      <c r="K27" s="85"/>
      <c r="L27" s="85">
        <v>1500</v>
      </c>
      <c r="M27" s="85">
        <v>11100</v>
      </c>
      <c r="N27" s="85"/>
      <c r="O27" s="85"/>
      <c r="P27" s="85"/>
    </row>
    <row r="28" spans="1:16" ht="12.75" x14ac:dyDescent="0.2">
      <c r="A28" s="94"/>
      <c r="B28" s="95" t="s">
        <v>172</v>
      </c>
      <c r="C28" s="96">
        <v>3450</v>
      </c>
      <c r="D28" s="96">
        <v>375</v>
      </c>
      <c r="E28" s="96">
        <v>13000</v>
      </c>
      <c r="F28" s="96">
        <v>1300</v>
      </c>
      <c r="G28" s="96">
        <v>43360</v>
      </c>
      <c r="H28" s="96">
        <v>2050</v>
      </c>
      <c r="I28" s="96">
        <v>11000</v>
      </c>
      <c r="J28" s="96">
        <v>6262</v>
      </c>
      <c r="K28" s="96">
        <v>8300</v>
      </c>
      <c r="L28" s="96">
        <v>1500</v>
      </c>
      <c r="M28" s="96">
        <v>11100</v>
      </c>
      <c r="N28" s="96">
        <v>8640</v>
      </c>
      <c r="O28" s="96">
        <v>7632</v>
      </c>
      <c r="P28" s="96">
        <v>90</v>
      </c>
    </row>
    <row r="29" spans="1:16" ht="12.75" x14ac:dyDescent="0.2"/>
    <row r="30" spans="1:16" ht="12.75" x14ac:dyDescent="0.2"/>
    <row r="31" spans="1:16" ht="12.75" x14ac:dyDescent="0.2"/>
  </sheetData>
  <mergeCells count="18">
    <mergeCell ref="N7:N8"/>
    <mergeCell ref="A3:P3"/>
    <mergeCell ref="A4:A8"/>
    <mergeCell ref="B4:B8"/>
    <mergeCell ref="C4:P4"/>
    <mergeCell ref="C5:O5"/>
    <mergeCell ref="C6:M6"/>
    <mergeCell ref="N6:O6"/>
    <mergeCell ref="C7:D7"/>
    <mergeCell ref="E7:F7"/>
    <mergeCell ref="G7:G8"/>
    <mergeCell ref="O7:O8"/>
    <mergeCell ref="P7:P8"/>
    <mergeCell ref="H7:H8"/>
    <mergeCell ref="I7:I8"/>
    <mergeCell ref="J7:J8"/>
    <mergeCell ref="K7:K8"/>
    <mergeCell ref="L7:M7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workbookViewId="0">
      <selection activeCell="B4" sqref="B4:B5"/>
    </sheetView>
  </sheetViews>
  <sheetFormatPr defaultRowHeight="15" x14ac:dyDescent="0.25"/>
  <cols>
    <col min="1" max="1" width="9.140625" style="102"/>
    <col min="2" max="2" width="49.7109375" style="102" customWidth="1"/>
    <col min="3" max="5" width="0" style="102" hidden="1" customWidth="1"/>
    <col min="6" max="8" width="9.140625" style="102"/>
    <col min="9" max="9" width="14.28515625" style="102" customWidth="1"/>
    <col min="10" max="11" width="9.140625" style="102"/>
    <col min="12" max="12" width="19.28515625" style="102" customWidth="1"/>
    <col min="13" max="16384" width="9.140625" style="102"/>
  </cols>
  <sheetData>
    <row r="1" spans="1:12" ht="31.15" customHeight="1" x14ac:dyDescent="0.25">
      <c r="A1" s="164" t="s">
        <v>131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2" x14ac:dyDescent="0.25">
      <c r="A2" s="165" t="s">
        <v>132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56.25" customHeight="1" x14ac:dyDescent="0.25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2" ht="15.75" x14ac:dyDescent="0.25">
      <c r="A4" s="167" t="s">
        <v>133</v>
      </c>
      <c r="B4" s="167" t="s">
        <v>48</v>
      </c>
      <c r="C4" s="169" t="s">
        <v>134</v>
      </c>
      <c r="D4" s="170"/>
      <c r="E4" s="171"/>
      <c r="F4" s="172" t="s">
        <v>135</v>
      </c>
      <c r="G4" s="172"/>
      <c r="H4" s="172"/>
      <c r="I4" s="173" t="s">
        <v>136</v>
      </c>
      <c r="J4" s="175" t="s">
        <v>137</v>
      </c>
      <c r="K4" s="176"/>
      <c r="L4" s="173" t="s">
        <v>138</v>
      </c>
    </row>
    <row r="5" spans="1:12" ht="384.75" x14ac:dyDescent="0.25">
      <c r="A5" s="168"/>
      <c r="B5" s="168"/>
      <c r="C5" s="103" t="s">
        <v>50</v>
      </c>
      <c r="D5" s="104" t="s">
        <v>139</v>
      </c>
      <c r="E5" s="104" t="s">
        <v>140</v>
      </c>
      <c r="F5" s="105" t="s">
        <v>50</v>
      </c>
      <c r="G5" s="105" t="s">
        <v>139</v>
      </c>
      <c r="H5" s="105" t="s">
        <v>140</v>
      </c>
      <c r="I5" s="174"/>
      <c r="J5" s="106" t="s">
        <v>76</v>
      </c>
      <c r="K5" s="106" t="s">
        <v>141</v>
      </c>
      <c r="L5" s="174"/>
    </row>
    <row r="6" spans="1:12" ht="47.25" x14ac:dyDescent="0.25">
      <c r="A6" s="107">
        <v>1</v>
      </c>
      <c r="B6" s="108" t="s">
        <v>20</v>
      </c>
      <c r="C6" s="50">
        <v>32</v>
      </c>
      <c r="D6" s="50">
        <v>32</v>
      </c>
      <c r="E6" s="50">
        <v>0</v>
      </c>
      <c r="F6" s="50">
        <v>11200</v>
      </c>
      <c r="G6" s="50">
        <v>11200</v>
      </c>
      <c r="H6" s="50">
        <v>0</v>
      </c>
      <c r="I6" s="50">
        <v>0</v>
      </c>
      <c r="J6" s="50">
        <v>0</v>
      </c>
      <c r="K6" s="50">
        <v>0</v>
      </c>
      <c r="L6" s="50" t="s">
        <v>142</v>
      </c>
    </row>
    <row r="7" spans="1:12" ht="47.25" x14ac:dyDescent="0.25">
      <c r="A7" s="107">
        <v>2</v>
      </c>
      <c r="B7" s="108" t="s">
        <v>29</v>
      </c>
      <c r="C7" s="50">
        <v>14</v>
      </c>
      <c r="D7" s="50">
        <v>14</v>
      </c>
      <c r="E7" s="50">
        <v>0</v>
      </c>
      <c r="F7" s="50">
        <v>4900</v>
      </c>
      <c r="G7" s="50">
        <v>4900</v>
      </c>
      <c r="H7" s="50">
        <v>0</v>
      </c>
      <c r="I7" s="50">
        <v>0</v>
      </c>
      <c r="J7" s="50">
        <v>0</v>
      </c>
      <c r="K7" s="50">
        <v>0</v>
      </c>
      <c r="L7" s="50" t="s">
        <v>142</v>
      </c>
    </row>
    <row r="8" spans="1:12" ht="47.25" x14ac:dyDescent="0.25">
      <c r="A8" s="107">
        <v>3</v>
      </c>
      <c r="B8" s="108" t="s">
        <v>32</v>
      </c>
      <c r="C8" s="50">
        <v>10</v>
      </c>
      <c r="D8" s="50">
        <v>10</v>
      </c>
      <c r="E8" s="50">
        <v>0</v>
      </c>
      <c r="F8" s="50">
        <v>3500</v>
      </c>
      <c r="G8" s="50">
        <v>3500</v>
      </c>
      <c r="H8" s="50">
        <v>0</v>
      </c>
      <c r="I8" s="50">
        <v>0</v>
      </c>
      <c r="J8" s="50">
        <v>0</v>
      </c>
      <c r="K8" s="50">
        <v>0</v>
      </c>
      <c r="L8" s="50" t="s">
        <v>142</v>
      </c>
    </row>
    <row r="9" spans="1:12" ht="47.25" x14ac:dyDescent="0.25">
      <c r="A9" s="107">
        <v>4</v>
      </c>
      <c r="B9" s="108" t="s">
        <v>143</v>
      </c>
      <c r="C9" s="50">
        <v>15</v>
      </c>
      <c r="D9" s="50">
        <v>5</v>
      </c>
      <c r="E9" s="50">
        <v>10</v>
      </c>
      <c r="F9" s="50">
        <v>5250</v>
      </c>
      <c r="G9" s="50">
        <v>1750</v>
      </c>
      <c r="H9" s="50">
        <v>3500</v>
      </c>
      <c r="I9" s="50">
        <v>0</v>
      </c>
      <c r="J9" s="50">
        <v>0</v>
      </c>
      <c r="K9" s="50">
        <v>0</v>
      </c>
      <c r="L9" s="50" t="s">
        <v>144</v>
      </c>
    </row>
    <row r="10" spans="1:12" ht="47.25" x14ac:dyDescent="0.25">
      <c r="A10" s="107">
        <v>5</v>
      </c>
      <c r="B10" s="108" t="s">
        <v>145</v>
      </c>
      <c r="C10" s="50">
        <v>20</v>
      </c>
      <c r="D10" s="50">
        <v>20</v>
      </c>
      <c r="E10" s="50">
        <v>0</v>
      </c>
      <c r="F10" s="50">
        <v>7000</v>
      </c>
      <c r="G10" s="50">
        <v>7000</v>
      </c>
      <c r="H10" s="50">
        <v>0</v>
      </c>
      <c r="I10" s="50">
        <v>8350</v>
      </c>
      <c r="J10" s="50">
        <v>4500</v>
      </c>
      <c r="K10" s="50">
        <v>3850</v>
      </c>
      <c r="L10" s="50" t="s">
        <v>144</v>
      </c>
    </row>
    <row r="11" spans="1:12" ht="31.5" x14ac:dyDescent="0.25">
      <c r="A11" s="107">
        <v>6</v>
      </c>
      <c r="B11" s="108" t="s">
        <v>146</v>
      </c>
      <c r="C11" s="50">
        <v>56</v>
      </c>
      <c r="D11" s="50">
        <v>56</v>
      </c>
      <c r="E11" s="50">
        <v>0</v>
      </c>
      <c r="F11" s="50">
        <v>19600</v>
      </c>
      <c r="G11" s="50">
        <v>19600</v>
      </c>
      <c r="H11" s="50">
        <v>0</v>
      </c>
      <c r="I11" s="50">
        <v>0</v>
      </c>
      <c r="J11" s="50">
        <v>0</v>
      </c>
      <c r="K11" s="50">
        <v>0</v>
      </c>
      <c r="L11" s="50" t="s">
        <v>144</v>
      </c>
    </row>
    <row r="12" spans="1:12" ht="31.5" x14ac:dyDescent="0.25">
      <c r="A12" s="107">
        <v>7</v>
      </c>
      <c r="B12" s="108" t="s">
        <v>147</v>
      </c>
      <c r="C12" s="50">
        <v>15</v>
      </c>
      <c r="D12" s="50">
        <v>15</v>
      </c>
      <c r="E12" s="50">
        <v>0</v>
      </c>
      <c r="F12" s="50">
        <v>5250</v>
      </c>
      <c r="G12" s="50">
        <v>5250</v>
      </c>
      <c r="H12" s="50">
        <v>0</v>
      </c>
      <c r="I12" s="50">
        <v>0</v>
      </c>
      <c r="J12" s="50">
        <v>0</v>
      </c>
      <c r="K12" s="50">
        <v>0</v>
      </c>
      <c r="L12" s="50" t="s">
        <v>144</v>
      </c>
    </row>
    <row r="13" spans="1:12" ht="15.75" x14ac:dyDescent="0.25">
      <c r="A13" s="107"/>
      <c r="B13" s="107" t="s">
        <v>54</v>
      </c>
      <c r="C13" s="50">
        <f>SUM(C6:C12)</f>
        <v>162</v>
      </c>
      <c r="D13" s="50">
        <f t="shared" ref="D13:I13" si="0">SUM(D6:D12)</f>
        <v>152</v>
      </c>
      <c r="E13" s="50">
        <f t="shared" si="0"/>
        <v>10</v>
      </c>
      <c r="F13" s="50">
        <v>56700</v>
      </c>
      <c r="G13" s="50">
        <v>53200</v>
      </c>
      <c r="H13" s="50">
        <v>3500</v>
      </c>
      <c r="I13" s="50">
        <f t="shared" si="0"/>
        <v>8350</v>
      </c>
      <c r="J13" s="50">
        <f>SUM(J6:J12)</f>
        <v>4500</v>
      </c>
      <c r="K13" s="50">
        <f>SUM(K6:K12)</f>
        <v>3850</v>
      </c>
      <c r="L13" s="50"/>
    </row>
  </sheetData>
  <mergeCells count="9">
    <mergeCell ref="A1:L1"/>
    <mergeCell ref="A2:L3"/>
    <mergeCell ref="A4:A5"/>
    <mergeCell ref="B4:B5"/>
    <mergeCell ref="C4:E4"/>
    <mergeCell ref="F4:H4"/>
    <mergeCell ref="I4:I5"/>
    <mergeCell ref="J4:K4"/>
    <mergeCell ref="L4:L5"/>
  </mergeCells>
  <pageMargins left="0.70866141732283472" right="0.22" top="0.39370078740157483" bottom="0.39370078740157483" header="0.31496062992125984" footer="0.31496062992125984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opLeftCell="A3" workbookViewId="0">
      <selection activeCell="B4" sqref="B4:B5"/>
    </sheetView>
  </sheetViews>
  <sheetFormatPr defaultRowHeight="15" x14ac:dyDescent="0.25"/>
  <cols>
    <col min="2" max="2" width="35" customWidth="1"/>
  </cols>
  <sheetData>
    <row r="1" spans="1:9" ht="18.75" x14ac:dyDescent="0.3">
      <c r="A1" s="55"/>
      <c r="B1" s="56"/>
      <c r="C1" s="57"/>
      <c r="D1" s="58"/>
      <c r="E1" s="55"/>
      <c r="F1" s="55"/>
      <c r="G1" s="55"/>
      <c r="H1" s="55"/>
      <c r="I1" s="49" t="s">
        <v>161</v>
      </c>
    </row>
    <row r="2" spans="1:9" ht="48" customHeight="1" x14ac:dyDescent="0.25">
      <c r="A2" s="121" t="s">
        <v>227</v>
      </c>
      <c r="B2" s="121"/>
      <c r="C2" s="121"/>
      <c r="D2" s="121"/>
      <c r="E2" s="121"/>
      <c r="F2" s="121"/>
      <c r="G2" s="121"/>
      <c r="H2" s="121"/>
      <c r="I2" s="121"/>
    </row>
    <row r="3" spans="1:9" x14ac:dyDescent="0.25">
      <c r="A3" s="177"/>
      <c r="B3" s="179" t="s">
        <v>56</v>
      </c>
      <c r="C3" s="181" t="s">
        <v>57</v>
      </c>
      <c r="D3" s="183" t="s">
        <v>162</v>
      </c>
      <c r="E3" s="184"/>
      <c r="F3" s="184"/>
      <c r="G3" s="184"/>
      <c r="H3" s="184"/>
      <c r="I3" s="185"/>
    </row>
    <row r="4" spans="1:9" ht="159" customHeight="1" x14ac:dyDescent="0.25">
      <c r="A4" s="178"/>
      <c r="B4" s="180"/>
      <c r="C4" s="182"/>
      <c r="D4" s="59" t="s">
        <v>163</v>
      </c>
      <c r="E4" s="59" t="s">
        <v>164</v>
      </c>
      <c r="F4" s="59" t="s">
        <v>165</v>
      </c>
      <c r="G4" s="59" t="s">
        <v>166</v>
      </c>
      <c r="H4" s="59" t="s">
        <v>167</v>
      </c>
      <c r="I4" s="59" t="s">
        <v>168</v>
      </c>
    </row>
    <row r="5" spans="1:9" x14ac:dyDescent="0.25">
      <c r="A5" s="60"/>
      <c r="B5" s="61"/>
      <c r="C5" s="61"/>
      <c r="D5" s="61">
        <v>1</v>
      </c>
      <c r="E5" s="61">
        <v>2</v>
      </c>
      <c r="F5" s="61">
        <v>3</v>
      </c>
      <c r="G5" s="61">
        <v>4</v>
      </c>
      <c r="H5" s="61">
        <v>5</v>
      </c>
      <c r="I5" s="59"/>
    </row>
    <row r="6" spans="1:9" ht="120" x14ac:dyDescent="0.25">
      <c r="A6" s="62">
        <v>1</v>
      </c>
      <c r="B6" s="63" t="s">
        <v>169</v>
      </c>
      <c r="C6" s="61">
        <v>3</v>
      </c>
      <c r="D6" s="64">
        <v>17</v>
      </c>
      <c r="E6" s="64">
        <v>170</v>
      </c>
      <c r="F6" s="64">
        <v>245</v>
      </c>
      <c r="G6" s="64">
        <v>90</v>
      </c>
      <c r="H6" s="65">
        <v>133</v>
      </c>
      <c r="I6" s="64">
        <v>655</v>
      </c>
    </row>
    <row r="7" spans="1:9" ht="45" x14ac:dyDescent="0.25">
      <c r="A7" s="62">
        <v>2</v>
      </c>
      <c r="B7" s="63" t="s">
        <v>170</v>
      </c>
      <c r="C7" s="61">
        <v>2</v>
      </c>
      <c r="D7" s="66">
        <v>0</v>
      </c>
      <c r="E7" s="67">
        <v>3</v>
      </c>
      <c r="F7" s="67">
        <v>28</v>
      </c>
      <c r="G7" s="67">
        <v>50</v>
      </c>
      <c r="H7" s="68">
        <v>18</v>
      </c>
      <c r="I7" s="67">
        <f>H7+G7+F7+E7+D7</f>
        <v>99</v>
      </c>
    </row>
    <row r="8" spans="1:9" ht="45" x14ac:dyDescent="0.25">
      <c r="A8" s="62">
        <v>3</v>
      </c>
      <c r="B8" s="63" t="s">
        <v>171</v>
      </c>
      <c r="C8" s="61">
        <v>2</v>
      </c>
      <c r="D8" s="66">
        <v>0</v>
      </c>
      <c r="E8" s="66">
        <v>0</v>
      </c>
      <c r="F8" s="66">
        <v>2</v>
      </c>
      <c r="G8" s="66">
        <v>0</v>
      </c>
      <c r="H8" s="69">
        <v>0</v>
      </c>
      <c r="I8" s="66">
        <v>2</v>
      </c>
    </row>
    <row r="9" spans="1:9" ht="45" x14ac:dyDescent="0.25">
      <c r="A9" s="62">
        <v>4</v>
      </c>
      <c r="B9" s="63" t="s">
        <v>125</v>
      </c>
      <c r="C9" s="61">
        <v>2</v>
      </c>
      <c r="D9" s="66">
        <v>0</v>
      </c>
      <c r="E9" s="66">
        <v>0</v>
      </c>
      <c r="F9" s="66">
        <v>3</v>
      </c>
      <c r="G9" s="66">
        <v>0</v>
      </c>
      <c r="H9" s="69">
        <v>0</v>
      </c>
      <c r="I9" s="66">
        <v>3</v>
      </c>
    </row>
    <row r="10" spans="1:9" ht="45" x14ac:dyDescent="0.25">
      <c r="A10" s="62">
        <v>5</v>
      </c>
      <c r="B10" s="63" t="s">
        <v>126</v>
      </c>
      <c r="C10" s="61">
        <v>2</v>
      </c>
      <c r="D10" s="66">
        <v>0</v>
      </c>
      <c r="E10" s="66">
        <v>0</v>
      </c>
      <c r="F10" s="66">
        <v>3</v>
      </c>
      <c r="G10" s="66">
        <v>0</v>
      </c>
      <c r="H10" s="69">
        <v>0</v>
      </c>
      <c r="I10" s="66">
        <v>3</v>
      </c>
    </row>
    <row r="11" spans="1:9" ht="45" x14ac:dyDescent="0.25">
      <c r="A11" s="62">
        <v>6</v>
      </c>
      <c r="B11" s="63" t="s">
        <v>127</v>
      </c>
      <c r="C11" s="61">
        <v>2</v>
      </c>
      <c r="D11" s="66">
        <v>0</v>
      </c>
      <c r="E11" s="66">
        <v>0</v>
      </c>
      <c r="F11" s="66">
        <v>3</v>
      </c>
      <c r="G11" s="66">
        <v>0</v>
      </c>
      <c r="H11" s="69">
        <v>0</v>
      </c>
      <c r="I11" s="66">
        <v>3</v>
      </c>
    </row>
    <row r="12" spans="1:9" x14ac:dyDescent="0.25">
      <c r="A12" s="62"/>
      <c r="B12" s="70" t="s">
        <v>172</v>
      </c>
      <c r="C12" s="61"/>
      <c r="D12" s="67">
        <f t="shared" ref="D12:I12" si="0">SUM(D6:D11)</f>
        <v>17</v>
      </c>
      <c r="E12" s="67">
        <f t="shared" si="0"/>
        <v>173</v>
      </c>
      <c r="F12" s="67">
        <f t="shared" si="0"/>
        <v>284</v>
      </c>
      <c r="G12" s="67">
        <f t="shared" si="0"/>
        <v>140</v>
      </c>
      <c r="H12" s="67">
        <f t="shared" si="0"/>
        <v>151</v>
      </c>
      <c r="I12" s="66">
        <f t="shared" si="0"/>
        <v>765</v>
      </c>
    </row>
  </sheetData>
  <mergeCells count="5">
    <mergeCell ref="A2:I2"/>
    <mergeCell ref="A3:A4"/>
    <mergeCell ref="B3:B4"/>
    <mergeCell ref="C3:C4"/>
    <mergeCell ref="D3:I3"/>
  </mergeCells>
  <pageMargins left="0.70866141732283472" right="0.2" top="0.74803149606299213" bottom="0.74803149606299213" header="0.31496062992125984" footer="0.31496062992125984"/>
  <pageSetup paperSize="9" scale="8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B4" sqref="B4:B5"/>
    </sheetView>
  </sheetViews>
  <sheetFormatPr defaultRowHeight="15" x14ac:dyDescent="0.25"/>
  <cols>
    <col min="2" max="2" width="37" customWidth="1"/>
    <col min="3" max="3" width="11" customWidth="1"/>
    <col min="4" max="4" width="13.28515625" customWidth="1"/>
    <col min="5" max="5" width="16.140625" customWidth="1"/>
  </cols>
  <sheetData>
    <row r="1" spans="1:5" ht="18.75" x14ac:dyDescent="0.3">
      <c r="E1" s="10" t="s">
        <v>45</v>
      </c>
    </row>
    <row r="2" spans="1:5" x14ac:dyDescent="0.25">
      <c r="E2" s="11"/>
    </row>
    <row r="3" spans="1:5" ht="68.25" customHeight="1" x14ac:dyDescent="0.25">
      <c r="A3" s="186" t="s">
        <v>46</v>
      </c>
      <c r="B3" s="186"/>
      <c r="C3" s="186"/>
      <c r="D3" s="186"/>
      <c r="E3" s="186"/>
    </row>
    <row r="4" spans="1:5" ht="43.15" customHeight="1" x14ac:dyDescent="0.25">
      <c r="A4" s="187" t="s">
        <v>47</v>
      </c>
      <c r="B4" s="188" t="s">
        <v>48</v>
      </c>
      <c r="C4" s="190" t="s">
        <v>49</v>
      </c>
      <c r="D4" s="191"/>
      <c r="E4" s="192"/>
    </row>
    <row r="5" spans="1:5" x14ac:dyDescent="0.25">
      <c r="A5" s="187"/>
      <c r="B5" s="189"/>
      <c r="C5" s="12" t="s">
        <v>50</v>
      </c>
      <c r="D5" s="12" t="s">
        <v>51</v>
      </c>
      <c r="E5" s="12" t="s">
        <v>52</v>
      </c>
    </row>
    <row r="6" spans="1:5" ht="38.25" x14ac:dyDescent="0.25">
      <c r="A6" s="13">
        <v>1</v>
      </c>
      <c r="B6" s="14" t="s">
        <v>17</v>
      </c>
      <c r="C6" s="15">
        <v>4500</v>
      </c>
      <c r="D6" s="13">
        <v>0</v>
      </c>
      <c r="E6" s="15">
        <v>4500</v>
      </c>
    </row>
    <row r="7" spans="1:5" ht="38.25" x14ac:dyDescent="0.25">
      <c r="A7" s="13">
        <v>2</v>
      </c>
      <c r="B7" s="14" t="s">
        <v>22</v>
      </c>
      <c r="C7" s="15">
        <f>D7+E7</f>
        <v>31523</v>
      </c>
      <c r="D7" s="15">
        <v>15523</v>
      </c>
      <c r="E7" s="15">
        <v>16000</v>
      </c>
    </row>
    <row r="8" spans="1:5" ht="38.25" x14ac:dyDescent="0.25">
      <c r="A8" s="13">
        <v>3</v>
      </c>
      <c r="B8" s="16" t="s">
        <v>29</v>
      </c>
      <c r="C8" s="15">
        <v>17000</v>
      </c>
      <c r="D8" s="15">
        <v>8000</v>
      </c>
      <c r="E8" s="15">
        <v>9000</v>
      </c>
    </row>
    <row r="9" spans="1:5" ht="38.25" x14ac:dyDescent="0.25">
      <c r="A9" s="13">
        <v>4</v>
      </c>
      <c r="B9" s="16" t="s">
        <v>53</v>
      </c>
      <c r="C9" s="15">
        <v>27000</v>
      </c>
      <c r="D9" s="15">
        <v>27000</v>
      </c>
      <c r="E9" s="13">
        <v>0</v>
      </c>
    </row>
    <row r="10" spans="1:5" ht="38.25" x14ac:dyDescent="0.25">
      <c r="A10" s="13">
        <v>5</v>
      </c>
      <c r="B10" s="17" t="s">
        <v>39</v>
      </c>
      <c r="C10" s="15">
        <v>17440</v>
      </c>
      <c r="D10" s="13">
        <v>0</v>
      </c>
      <c r="E10" s="15">
        <v>17440</v>
      </c>
    </row>
    <row r="11" spans="1:5" ht="38.25" x14ac:dyDescent="0.25">
      <c r="A11" s="13">
        <v>6</v>
      </c>
      <c r="B11" s="16" t="s">
        <v>41</v>
      </c>
      <c r="C11" s="15">
        <v>25000</v>
      </c>
      <c r="D11" s="15">
        <v>25000</v>
      </c>
      <c r="E11" s="13">
        <v>0</v>
      </c>
    </row>
    <row r="12" spans="1:5" x14ac:dyDescent="0.25">
      <c r="A12" s="18"/>
      <c r="B12" s="19" t="s">
        <v>54</v>
      </c>
      <c r="C12" s="20">
        <f>SUM(C6:C11)</f>
        <v>122463</v>
      </c>
      <c r="D12" s="21">
        <f>SUM(D6:D11)</f>
        <v>75523</v>
      </c>
      <c r="E12" s="20">
        <f>SUM(E6:E11)</f>
        <v>46940</v>
      </c>
    </row>
  </sheetData>
  <mergeCells count="4">
    <mergeCell ref="A3:E3"/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workbookViewId="0">
      <selection activeCell="B4" sqref="B4:B5"/>
    </sheetView>
  </sheetViews>
  <sheetFormatPr defaultRowHeight="15" x14ac:dyDescent="0.25"/>
  <cols>
    <col min="1" max="1" width="37.140625" style="102" customWidth="1"/>
    <col min="2" max="16384" width="9.140625" style="102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1"/>
      <c r="L1" s="198" t="s">
        <v>174</v>
      </c>
      <c r="M1" s="198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99" t="s">
        <v>0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93"/>
      <c r="M4" s="193"/>
      <c r="N4" s="1"/>
    </row>
    <row r="5" spans="1:14" x14ac:dyDescent="0.25">
      <c r="A5" s="200" t="s">
        <v>1</v>
      </c>
      <c r="B5" s="203" t="s">
        <v>2</v>
      </c>
      <c r="C5" s="203"/>
      <c r="D5" s="203"/>
      <c r="E5" s="203"/>
      <c r="F5" s="203"/>
      <c r="G5" s="204" t="s">
        <v>3</v>
      </c>
      <c r="H5" s="204"/>
      <c r="I5" s="204"/>
      <c r="J5" s="204"/>
      <c r="K5" s="204"/>
      <c r="L5" s="205"/>
      <c r="M5" s="206" t="s">
        <v>4</v>
      </c>
      <c r="N5" s="207" t="s">
        <v>5</v>
      </c>
    </row>
    <row r="6" spans="1:14" x14ac:dyDescent="0.25">
      <c r="A6" s="201"/>
      <c r="B6" s="210" t="s">
        <v>6</v>
      </c>
      <c r="C6" s="195" t="s">
        <v>7</v>
      </c>
      <c r="D6" s="195" t="s">
        <v>8</v>
      </c>
      <c r="E6" s="195" t="s">
        <v>9</v>
      </c>
      <c r="F6" s="195" t="s">
        <v>10</v>
      </c>
      <c r="G6" s="195" t="s">
        <v>11</v>
      </c>
      <c r="H6" s="207" t="s">
        <v>12</v>
      </c>
      <c r="I6" s="194" t="s">
        <v>13</v>
      </c>
      <c r="J6" s="195" t="s">
        <v>14</v>
      </c>
      <c r="K6" s="195" t="s">
        <v>9</v>
      </c>
      <c r="L6" s="213" t="s">
        <v>15</v>
      </c>
      <c r="M6" s="206"/>
      <c r="N6" s="208"/>
    </row>
    <row r="7" spans="1:14" x14ac:dyDescent="0.25">
      <c r="A7" s="201"/>
      <c r="B7" s="210"/>
      <c r="C7" s="211"/>
      <c r="D7" s="196"/>
      <c r="E7" s="196"/>
      <c r="F7" s="196"/>
      <c r="G7" s="196"/>
      <c r="H7" s="208"/>
      <c r="I7" s="194"/>
      <c r="J7" s="196"/>
      <c r="K7" s="196"/>
      <c r="L7" s="214"/>
      <c r="M7" s="206"/>
      <c r="N7" s="208"/>
    </row>
    <row r="8" spans="1:14" x14ac:dyDescent="0.25">
      <c r="A8" s="201"/>
      <c r="B8" s="210"/>
      <c r="C8" s="211"/>
      <c r="D8" s="196"/>
      <c r="E8" s="196"/>
      <c r="F8" s="196"/>
      <c r="G8" s="196"/>
      <c r="H8" s="208"/>
      <c r="I8" s="194"/>
      <c r="J8" s="196"/>
      <c r="K8" s="196"/>
      <c r="L8" s="214"/>
      <c r="M8" s="206"/>
      <c r="N8" s="208"/>
    </row>
    <row r="9" spans="1:14" ht="75.599999999999994" customHeight="1" x14ac:dyDescent="0.25">
      <c r="A9" s="202"/>
      <c r="B9" s="210"/>
      <c r="C9" s="212"/>
      <c r="D9" s="197"/>
      <c r="E9" s="197"/>
      <c r="F9" s="197"/>
      <c r="G9" s="197"/>
      <c r="H9" s="209"/>
      <c r="I9" s="194"/>
      <c r="J9" s="197"/>
      <c r="K9" s="197"/>
      <c r="L9" s="215"/>
      <c r="M9" s="206"/>
      <c r="N9" s="209"/>
    </row>
    <row r="10" spans="1:14" ht="33.75" x14ac:dyDescent="0.25">
      <c r="A10" s="3" t="s">
        <v>16</v>
      </c>
      <c r="B10" s="4">
        <v>475</v>
      </c>
      <c r="C10" s="4">
        <v>10</v>
      </c>
      <c r="D10" s="4">
        <v>0</v>
      </c>
      <c r="E10" s="4">
        <v>0</v>
      </c>
      <c r="F10" s="4">
        <f>B10+C10+D10+E10</f>
        <v>485</v>
      </c>
      <c r="G10" s="4">
        <v>656</v>
      </c>
      <c r="H10" s="4">
        <v>197</v>
      </c>
      <c r="I10" s="5">
        <v>50</v>
      </c>
      <c r="J10" s="5">
        <v>783</v>
      </c>
      <c r="K10" s="5">
        <v>0</v>
      </c>
      <c r="L10" s="5">
        <f>G10+H10+I10+J10+K10</f>
        <v>1686</v>
      </c>
      <c r="M10" s="5">
        <f t="shared" ref="M10:N37" si="0">E10+K10</f>
        <v>0</v>
      </c>
      <c r="N10" s="5">
        <f t="shared" si="0"/>
        <v>2171</v>
      </c>
    </row>
    <row r="11" spans="1:14" ht="33.75" x14ac:dyDescent="0.25">
      <c r="A11" s="3" t="s">
        <v>17</v>
      </c>
      <c r="B11" s="4">
        <v>13349</v>
      </c>
      <c r="C11" s="4">
        <v>177</v>
      </c>
      <c r="D11" s="4">
        <v>359</v>
      </c>
      <c r="E11" s="4">
        <v>4500</v>
      </c>
      <c r="F11" s="4">
        <f t="shared" ref="F11:F37" si="1">B11+C11+D11+E11</f>
        <v>18385</v>
      </c>
      <c r="G11" s="4">
        <v>8457</v>
      </c>
      <c r="H11" s="4">
        <v>2587</v>
      </c>
      <c r="I11" s="5">
        <v>520</v>
      </c>
      <c r="J11" s="5">
        <v>12196</v>
      </c>
      <c r="K11" s="5">
        <v>0</v>
      </c>
      <c r="L11" s="5">
        <f t="shared" ref="L11:L37" si="2">G11+H11+I11+J11+K11</f>
        <v>23760</v>
      </c>
      <c r="M11" s="5">
        <f t="shared" si="0"/>
        <v>4500</v>
      </c>
      <c r="N11" s="5">
        <f t="shared" si="0"/>
        <v>42145</v>
      </c>
    </row>
    <row r="12" spans="1:14" ht="33.75" x14ac:dyDescent="0.25">
      <c r="A12" s="3" t="s">
        <v>18</v>
      </c>
      <c r="B12" s="4">
        <v>3200</v>
      </c>
      <c r="C12" s="4">
        <v>29</v>
      </c>
      <c r="D12" s="4">
        <v>0</v>
      </c>
      <c r="E12" s="4">
        <v>0</v>
      </c>
      <c r="F12" s="4">
        <f t="shared" si="1"/>
        <v>3229</v>
      </c>
      <c r="G12" s="4">
        <v>2660</v>
      </c>
      <c r="H12" s="4">
        <v>798</v>
      </c>
      <c r="I12" s="5">
        <v>138</v>
      </c>
      <c r="J12" s="5">
        <v>3093</v>
      </c>
      <c r="K12" s="5">
        <v>0</v>
      </c>
      <c r="L12" s="5">
        <f t="shared" si="2"/>
        <v>6689</v>
      </c>
      <c r="M12" s="5">
        <f t="shared" si="0"/>
        <v>0</v>
      </c>
      <c r="N12" s="5">
        <f t="shared" si="0"/>
        <v>9918</v>
      </c>
    </row>
    <row r="13" spans="1:14" ht="33.75" x14ac:dyDescent="0.25">
      <c r="A13" s="3" t="s">
        <v>19</v>
      </c>
      <c r="B13" s="4">
        <v>977</v>
      </c>
      <c r="C13" s="4">
        <v>16</v>
      </c>
      <c r="D13" s="4">
        <v>0</v>
      </c>
      <c r="E13" s="4">
        <v>0</v>
      </c>
      <c r="F13" s="4">
        <f t="shared" si="1"/>
        <v>993</v>
      </c>
      <c r="G13" s="4">
        <v>1499</v>
      </c>
      <c r="H13" s="4">
        <v>450</v>
      </c>
      <c r="I13" s="5">
        <v>112</v>
      </c>
      <c r="J13" s="5">
        <v>1878</v>
      </c>
      <c r="K13" s="5">
        <v>0</v>
      </c>
      <c r="L13" s="5">
        <f t="shared" si="2"/>
        <v>3939</v>
      </c>
      <c r="M13" s="5">
        <f t="shared" si="0"/>
        <v>0</v>
      </c>
      <c r="N13" s="5">
        <f t="shared" si="0"/>
        <v>4932</v>
      </c>
    </row>
    <row r="14" spans="1:14" ht="33.75" x14ac:dyDescent="0.25">
      <c r="A14" s="3" t="s">
        <v>20</v>
      </c>
      <c r="B14" s="4">
        <v>22560</v>
      </c>
      <c r="C14" s="4">
        <v>224</v>
      </c>
      <c r="D14" s="4">
        <v>411</v>
      </c>
      <c r="E14" s="4">
        <v>0</v>
      </c>
      <c r="F14" s="4">
        <f t="shared" si="1"/>
        <v>23195</v>
      </c>
      <c r="G14" s="4">
        <v>21357</v>
      </c>
      <c r="H14" s="4">
        <v>6539</v>
      </c>
      <c r="I14" s="5">
        <v>2180</v>
      </c>
      <c r="J14" s="5">
        <v>29162</v>
      </c>
      <c r="K14" s="5">
        <v>0</v>
      </c>
      <c r="L14" s="5">
        <f t="shared" si="2"/>
        <v>59238</v>
      </c>
      <c r="M14" s="5">
        <f t="shared" si="0"/>
        <v>0</v>
      </c>
      <c r="N14" s="5">
        <f t="shared" si="0"/>
        <v>82433</v>
      </c>
    </row>
    <row r="15" spans="1:14" ht="33.75" x14ac:dyDescent="0.25">
      <c r="A15" s="3" t="s">
        <v>21</v>
      </c>
      <c r="B15" s="4">
        <v>2753</v>
      </c>
      <c r="C15" s="4">
        <v>43</v>
      </c>
      <c r="D15" s="4">
        <v>0</v>
      </c>
      <c r="E15" s="4">
        <v>0</v>
      </c>
      <c r="F15" s="4">
        <f t="shared" si="1"/>
        <v>2796</v>
      </c>
      <c r="G15" s="4">
        <v>2968</v>
      </c>
      <c r="H15" s="4">
        <v>890</v>
      </c>
      <c r="I15" s="5">
        <v>140</v>
      </c>
      <c r="J15" s="5">
        <v>3287</v>
      </c>
      <c r="K15" s="5">
        <v>0</v>
      </c>
      <c r="L15" s="5">
        <f t="shared" si="2"/>
        <v>7285</v>
      </c>
      <c r="M15" s="5">
        <f t="shared" si="0"/>
        <v>0</v>
      </c>
      <c r="N15" s="5">
        <f t="shared" si="0"/>
        <v>10081</v>
      </c>
    </row>
    <row r="16" spans="1:14" ht="33.75" x14ac:dyDescent="0.25">
      <c r="A16" s="3" t="s">
        <v>22</v>
      </c>
      <c r="B16" s="4">
        <v>8803</v>
      </c>
      <c r="C16" s="4">
        <v>60</v>
      </c>
      <c r="D16" s="4">
        <v>209</v>
      </c>
      <c r="E16" s="4">
        <v>16000</v>
      </c>
      <c r="F16" s="4">
        <f t="shared" si="1"/>
        <v>25072</v>
      </c>
      <c r="G16" s="4">
        <v>5612</v>
      </c>
      <c r="H16" s="4">
        <v>1708</v>
      </c>
      <c r="I16" s="5">
        <v>1000</v>
      </c>
      <c r="J16" s="5">
        <v>8149</v>
      </c>
      <c r="K16" s="5">
        <v>15523</v>
      </c>
      <c r="L16" s="5">
        <f t="shared" si="2"/>
        <v>31992</v>
      </c>
      <c r="M16" s="5">
        <f t="shared" si="0"/>
        <v>31523</v>
      </c>
      <c r="N16" s="5">
        <f t="shared" si="0"/>
        <v>57064</v>
      </c>
    </row>
    <row r="17" spans="1:14" ht="33.75" x14ac:dyDescent="0.25">
      <c r="A17" s="3" t="s">
        <v>23</v>
      </c>
      <c r="B17" s="4">
        <v>4000</v>
      </c>
      <c r="C17" s="4">
        <v>70</v>
      </c>
      <c r="D17" s="4">
        <v>0</v>
      </c>
      <c r="E17" s="4">
        <v>0</v>
      </c>
      <c r="F17" s="4">
        <f t="shared" si="1"/>
        <v>4070</v>
      </c>
      <c r="G17" s="4">
        <v>2938</v>
      </c>
      <c r="H17" s="4">
        <v>895</v>
      </c>
      <c r="I17" s="5">
        <v>228</v>
      </c>
      <c r="J17" s="5">
        <v>2556</v>
      </c>
      <c r="K17" s="5">
        <v>0</v>
      </c>
      <c r="L17" s="5">
        <f t="shared" si="2"/>
        <v>6617</v>
      </c>
      <c r="M17" s="5">
        <f t="shared" si="0"/>
        <v>0</v>
      </c>
      <c r="N17" s="5">
        <f t="shared" si="0"/>
        <v>10687</v>
      </c>
    </row>
    <row r="18" spans="1:14" ht="33.75" x14ac:dyDescent="0.25">
      <c r="A18" s="3" t="s">
        <v>24</v>
      </c>
      <c r="B18" s="4">
        <v>720</v>
      </c>
      <c r="C18" s="4">
        <v>19</v>
      </c>
      <c r="D18" s="4">
        <v>0</v>
      </c>
      <c r="E18" s="4">
        <v>0</v>
      </c>
      <c r="F18" s="4">
        <f t="shared" si="1"/>
        <v>739</v>
      </c>
      <c r="G18" s="4">
        <v>1135</v>
      </c>
      <c r="H18" s="4">
        <v>341</v>
      </c>
      <c r="I18" s="5">
        <v>175</v>
      </c>
      <c r="J18" s="5">
        <v>1592</v>
      </c>
      <c r="K18" s="5">
        <v>0</v>
      </c>
      <c r="L18" s="5">
        <f t="shared" si="2"/>
        <v>3243</v>
      </c>
      <c r="M18" s="5">
        <f t="shared" si="0"/>
        <v>0</v>
      </c>
      <c r="N18" s="5">
        <f t="shared" si="0"/>
        <v>3982</v>
      </c>
    </row>
    <row r="19" spans="1:14" ht="33.75" x14ac:dyDescent="0.25">
      <c r="A19" s="3" t="s">
        <v>25</v>
      </c>
      <c r="B19" s="4">
        <v>1767</v>
      </c>
      <c r="C19" s="4">
        <v>40</v>
      </c>
      <c r="D19" s="4">
        <v>0</v>
      </c>
      <c r="E19" s="4">
        <v>0</v>
      </c>
      <c r="F19" s="4">
        <f t="shared" si="1"/>
        <v>1807</v>
      </c>
      <c r="G19" s="6">
        <v>1605</v>
      </c>
      <c r="H19" s="6">
        <v>495</v>
      </c>
      <c r="I19" s="5">
        <v>162</v>
      </c>
      <c r="J19" s="5">
        <v>2488</v>
      </c>
      <c r="K19" s="5">
        <v>0</v>
      </c>
      <c r="L19" s="5">
        <f t="shared" si="2"/>
        <v>4750</v>
      </c>
      <c r="M19" s="5">
        <f t="shared" si="0"/>
        <v>0</v>
      </c>
      <c r="N19" s="5">
        <f t="shared" si="0"/>
        <v>6557</v>
      </c>
    </row>
    <row r="20" spans="1:14" ht="33.75" x14ac:dyDescent="0.25">
      <c r="A20" s="3" t="s">
        <v>26</v>
      </c>
      <c r="B20" s="4">
        <v>600</v>
      </c>
      <c r="C20" s="4">
        <v>23</v>
      </c>
      <c r="D20" s="4">
        <v>0</v>
      </c>
      <c r="E20" s="4">
        <v>0</v>
      </c>
      <c r="F20" s="4">
        <f t="shared" si="1"/>
        <v>623</v>
      </c>
      <c r="G20" s="4">
        <v>907</v>
      </c>
      <c r="H20" s="4">
        <v>275</v>
      </c>
      <c r="I20" s="5">
        <v>215</v>
      </c>
      <c r="J20" s="5">
        <v>2057</v>
      </c>
      <c r="K20" s="5">
        <v>0</v>
      </c>
      <c r="L20" s="5">
        <f t="shared" si="2"/>
        <v>3454</v>
      </c>
      <c r="M20" s="5">
        <f t="shared" si="0"/>
        <v>0</v>
      </c>
      <c r="N20" s="5">
        <f t="shared" si="0"/>
        <v>4077</v>
      </c>
    </row>
    <row r="21" spans="1:14" ht="33.75" x14ac:dyDescent="0.25">
      <c r="A21" s="3" t="s">
        <v>27</v>
      </c>
      <c r="B21" s="4">
        <v>5450</v>
      </c>
      <c r="C21" s="4">
        <v>28</v>
      </c>
      <c r="D21" s="4">
        <v>0</v>
      </c>
      <c r="E21" s="4">
        <v>0</v>
      </c>
      <c r="F21" s="4">
        <f t="shared" si="1"/>
        <v>5478</v>
      </c>
      <c r="G21" s="4">
        <v>3875</v>
      </c>
      <c r="H21" s="4">
        <v>1147</v>
      </c>
      <c r="I21" s="5">
        <v>225</v>
      </c>
      <c r="J21" s="5">
        <v>3088</v>
      </c>
      <c r="K21" s="5">
        <v>0</v>
      </c>
      <c r="L21" s="5">
        <f t="shared" si="2"/>
        <v>8335</v>
      </c>
      <c r="M21" s="5">
        <f t="shared" si="0"/>
        <v>0</v>
      </c>
      <c r="N21" s="5">
        <f t="shared" si="0"/>
        <v>13813</v>
      </c>
    </row>
    <row r="22" spans="1:14" ht="33.75" x14ac:dyDescent="0.25">
      <c r="A22" s="3" t="s">
        <v>28</v>
      </c>
      <c r="B22" s="4">
        <v>2099</v>
      </c>
      <c r="C22" s="4">
        <v>24</v>
      </c>
      <c r="D22" s="4">
        <v>0</v>
      </c>
      <c r="E22" s="4">
        <v>0</v>
      </c>
      <c r="F22" s="4">
        <f t="shared" si="1"/>
        <v>2123</v>
      </c>
      <c r="G22" s="4">
        <v>1980</v>
      </c>
      <c r="H22" s="4">
        <v>594</v>
      </c>
      <c r="I22" s="5">
        <v>175</v>
      </c>
      <c r="J22" s="5">
        <v>3075</v>
      </c>
      <c r="K22" s="5">
        <v>0</v>
      </c>
      <c r="L22" s="5">
        <f t="shared" si="2"/>
        <v>5824</v>
      </c>
      <c r="M22" s="5">
        <f t="shared" si="0"/>
        <v>0</v>
      </c>
      <c r="N22" s="5">
        <f t="shared" si="0"/>
        <v>7947</v>
      </c>
    </row>
    <row r="23" spans="1:14" ht="33.75" x14ac:dyDescent="0.25">
      <c r="A23" s="3" t="s">
        <v>29</v>
      </c>
      <c r="B23" s="4">
        <v>8920</v>
      </c>
      <c r="C23" s="4">
        <v>105</v>
      </c>
      <c r="D23" s="4">
        <v>177</v>
      </c>
      <c r="E23" s="4">
        <v>9000</v>
      </c>
      <c r="F23" s="4">
        <f t="shared" si="1"/>
        <v>18202</v>
      </c>
      <c r="G23" s="4">
        <v>5385</v>
      </c>
      <c r="H23" s="4">
        <v>1615</v>
      </c>
      <c r="I23" s="5">
        <v>720</v>
      </c>
      <c r="J23" s="5">
        <v>7898</v>
      </c>
      <c r="K23" s="5">
        <v>8000</v>
      </c>
      <c r="L23" s="5">
        <f t="shared" si="2"/>
        <v>23618</v>
      </c>
      <c r="M23" s="5">
        <f t="shared" si="0"/>
        <v>17000</v>
      </c>
      <c r="N23" s="5">
        <f t="shared" si="0"/>
        <v>41820</v>
      </c>
    </row>
    <row r="24" spans="1:14" ht="33.75" x14ac:dyDescent="0.25">
      <c r="A24" s="3" t="s">
        <v>30</v>
      </c>
      <c r="B24" s="4">
        <v>7018</v>
      </c>
      <c r="C24" s="4">
        <v>52</v>
      </c>
      <c r="D24" s="4">
        <v>184</v>
      </c>
      <c r="E24" s="4">
        <v>0</v>
      </c>
      <c r="F24" s="4">
        <f t="shared" si="1"/>
        <v>7254</v>
      </c>
      <c r="G24" s="4">
        <v>6746</v>
      </c>
      <c r="H24" s="4">
        <v>2024</v>
      </c>
      <c r="I24" s="5">
        <v>512</v>
      </c>
      <c r="J24" s="5">
        <v>7153</v>
      </c>
      <c r="K24" s="5">
        <v>0</v>
      </c>
      <c r="L24" s="5">
        <f t="shared" si="2"/>
        <v>16435</v>
      </c>
      <c r="M24" s="5">
        <f t="shared" si="0"/>
        <v>0</v>
      </c>
      <c r="N24" s="5">
        <f t="shared" si="0"/>
        <v>23689</v>
      </c>
    </row>
    <row r="25" spans="1:14" ht="33.75" x14ac:dyDescent="0.25">
      <c r="A25" s="3" t="s">
        <v>31</v>
      </c>
      <c r="B25" s="4">
        <v>9250</v>
      </c>
      <c r="C25" s="4">
        <v>80</v>
      </c>
      <c r="D25" s="4">
        <v>0</v>
      </c>
      <c r="E25" s="4">
        <v>0</v>
      </c>
      <c r="F25" s="4">
        <f t="shared" si="1"/>
        <v>9330</v>
      </c>
      <c r="G25" s="4">
        <v>6426</v>
      </c>
      <c r="H25" s="4">
        <v>1928</v>
      </c>
      <c r="I25" s="5">
        <v>652</v>
      </c>
      <c r="J25" s="5">
        <v>9940</v>
      </c>
      <c r="K25" s="5">
        <v>0</v>
      </c>
      <c r="L25" s="5">
        <f t="shared" si="2"/>
        <v>18946</v>
      </c>
      <c r="M25" s="5">
        <f t="shared" si="0"/>
        <v>0</v>
      </c>
      <c r="N25" s="5">
        <f t="shared" si="0"/>
        <v>28276</v>
      </c>
    </row>
    <row r="26" spans="1:14" ht="33.75" x14ac:dyDescent="0.25">
      <c r="A26" s="3" t="s">
        <v>32</v>
      </c>
      <c r="B26" s="4">
        <v>17856</v>
      </c>
      <c r="C26" s="4">
        <v>153</v>
      </c>
      <c r="D26" s="4">
        <v>437</v>
      </c>
      <c r="E26" s="4">
        <v>0</v>
      </c>
      <c r="F26" s="4">
        <f t="shared" si="1"/>
        <v>18446</v>
      </c>
      <c r="G26" s="4">
        <v>14171</v>
      </c>
      <c r="H26" s="4">
        <v>4251</v>
      </c>
      <c r="I26" s="5">
        <v>1210</v>
      </c>
      <c r="J26" s="5">
        <v>20087</v>
      </c>
      <c r="K26" s="5">
        <v>0</v>
      </c>
      <c r="L26" s="5">
        <f t="shared" si="2"/>
        <v>39719</v>
      </c>
      <c r="M26" s="5">
        <f t="shared" si="0"/>
        <v>0</v>
      </c>
      <c r="N26" s="5">
        <f t="shared" si="0"/>
        <v>58165</v>
      </c>
    </row>
    <row r="27" spans="1:14" ht="33.75" x14ac:dyDescent="0.25">
      <c r="A27" s="3" t="s">
        <v>33</v>
      </c>
      <c r="B27" s="4">
        <v>4047</v>
      </c>
      <c r="C27" s="4">
        <v>52</v>
      </c>
      <c r="D27" s="4">
        <v>117</v>
      </c>
      <c r="E27" s="4">
        <v>0</v>
      </c>
      <c r="F27" s="4">
        <f t="shared" si="1"/>
        <v>4216</v>
      </c>
      <c r="G27" s="4">
        <v>3392</v>
      </c>
      <c r="H27" s="4">
        <v>1018</v>
      </c>
      <c r="I27" s="5">
        <v>458</v>
      </c>
      <c r="J27" s="5">
        <v>2475</v>
      </c>
      <c r="K27" s="5">
        <v>0</v>
      </c>
      <c r="L27" s="5">
        <f t="shared" si="2"/>
        <v>7343</v>
      </c>
      <c r="M27" s="5">
        <f t="shared" si="0"/>
        <v>0</v>
      </c>
      <c r="N27" s="5">
        <f t="shared" si="0"/>
        <v>11559</v>
      </c>
    </row>
    <row r="28" spans="1:14" ht="33.75" x14ac:dyDescent="0.25">
      <c r="A28" s="3" t="s">
        <v>34</v>
      </c>
      <c r="B28" s="5">
        <v>11556</v>
      </c>
      <c r="C28" s="4">
        <v>79</v>
      </c>
      <c r="D28" s="5">
        <v>83</v>
      </c>
      <c r="E28" s="5">
        <v>0</v>
      </c>
      <c r="F28" s="4">
        <f t="shared" si="1"/>
        <v>11718</v>
      </c>
      <c r="G28" s="4">
        <v>14345</v>
      </c>
      <c r="H28" s="4">
        <v>4303</v>
      </c>
      <c r="I28" s="4">
        <v>1726</v>
      </c>
      <c r="J28" s="5">
        <v>18556</v>
      </c>
      <c r="K28" s="5">
        <v>0</v>
      </c>
      <c r="L28" s="5">
        <f t="shared" si="2"/>
        <v>38930</v>
      </c>
      <c r="M28" s="5">
        <f t="shared" si="0"/>
        <v>0</v>
      </c>
      <c r="N28" s="5">
        <f t="shared" si="0"/>
        <v>50648</v>
      </c>
    </row>
    <row r="29" spans="1:14" ht="33.75" x14ac:dyDescent="0.25">
      <c r="A29" s="3" t="s">
        <v>35</v>
      </c>
      <c r="B29" s="5">
        <v>10700</v>
      </c>
      <c r="C29" s="4">
        <v>64</v>
      </c>
      <c r="D29" s="5">
        <v>175</v>
      </c>
      <c r="E29" s="5">
        <v>0</v>
      </c>
      <c r="F29" s="4">
        <f t="shared" si="1"/>
        <v>10939</v>
      </c>
      <c r="G29" s="4">
        <v>13792</v>
      </c>
      <c r="H29" s="4">
        <v>4195</v>
      </c>
      <c r="I29" s="4">
        <v>1915</v>
      </c>
      <c r="J29" s="5">
        <v>19164</v>
      </c>
      <c r="K29" s="5">
        <v>0</v>
      </c>
      <c r="L29" s="5">
        <f t="shared" si="2"/>
        <v>39066</v>
      </c>
      <c r="M29" s="5">
        <f t="shared" si="0"/>
        <v>0</v>
      </c>
      <c r="N29" s="5">
        <f t="shared" si="0"/>
        <v>50005</v>
      </c>
    </row>
    <row r="30" spans="1:14" ht="33.75" x14ac:dyDescent="0.25">
      <c r="A30" s="3" t="s">
        <v>36</v>
      </c>
      <c r="B30" s="5">
        <v>24986</v>
      </c>
      <c r="C30" s="4">
        <v>133</v>
      </c>
      <c r="D30" s="5">
        <v>218</v>
      </c>
      <c r="E30" s="5">
        <v>0</v>
      </c>
      <c r="F30" s="4">
        <f t="shared" si="1"/>
        <v>25337</v>
      </c>
      <c r="G30" s="4">
        <v>15322</v>
      </c>
      <c r="H30" s="4">
        <v>4158</v>
      </c>
      <c r="I30" s="4">
        <v>1178</v>
      </c>
      <c r="J30" s="5">
        <v>13706</v>
      </c>
      <c r="K30" s="5">
        <v>0</v>
      </c>
      <c r="L30" s="5">
        <f t="shared" si="2"/>
        <v>34364</v>
      </c>
      <c r="M30" s="5">
        <f t="shared" si="0"/>
        <v>0</v>
      </c>
      <c r="N30" s="5">
        <f t="shared" si="0"/>
        <v>59701</v>
      </c>
    </row>
    <row r="31" spans="1:14" ht="33.75" x14ac:dyDescent="0.25">
      <c r="A31" s="3" t="s">
        <v>37</v>
      </c>
      <c r="B31" s="5">
        <v>24000</v>
      </c>
      <c r="C31" s="4">
        <v>131</v>
      </c>
      <c r="D31" s="5">
        <v>689</v>
      </c>
      <c r="E31" s="5">
        <v>0</v>
      </c>
      <c r="F31" s="4">
        <f t="shared" si="1"/>
        <v>24820</v>
      </c>
      <c r="G31" s="4">
        <v>13333</v>
      </c>
      <c r="H31" s="4">
        <v>4057</v>
      </c>
      <c r="I31" s="4">
        <v>1356</v>
      </c>
      <c r="J31" s="5">
        <v>20054</v>
      </c>
      <c r="K31" s="5">
        <v>27000</v>
      </c>
      <c r="L31" s="5">
        <f t="shared" si="2"/>
        <v>65800</v>
      </c>
      <c r="M31" s="5">
        <f t="shared" si="0"/>
        <v>27000</v>
      </c>
      <c r="N31" s="5">
        <f t="shared" si="0"/>
        <v>90620</v>
      </c>
    </row>
    <row r="32" spans="1:14" ht="33.75" x14ac:dyDescent="0.25">
      <c r="A32" s="3" t="s">
        <v>38</v>
      </c>
      <c r="B32" s="5">
        <v>16000</v>
      </c>
      <c r="C32" s="4">
        <v>68</v>
      </c>
      <c r="D32" s="5">
        <v>52</v>
      </c>
      <c r="E32" s="5">
        <v>0</v>
      </c>
      <c r="F32" s="4">
        <f t="shared" si="1"/>
        <v>16120</v>
      </c>
      <c r="G32" s="4">
        <v>10698</v>
      </c>
      <c r="H32" s="4">
        <v>3311</v>
      </c>
      <c r="I32" s="4">
        <v>3773</v>
      </c>
      <c r="J32" s="5">
        <v>14405</v>
      </c>
      <c r="K32" s="5">
        <v>0</v>
      </c>
      <c r="L32" s="5">
        <f t="shared" si="2"/>
        <v>32187</v>
      </c>
      <c r="M32" s="5">
        <f t="shared" si="0"/>
        <v>0</v>
      </c>
      <c r="N32" s="5">
        <f t="shared" si="0"/>
        <v>48307</v>
      </c>
    </row>
    <row r="33" spans="1:14" ht="33.75" x14ac:dyDescent="0.25">
      <c r="A33" s="3" t="s">
        <v>39</v>
      </c>
      <c r="B33" s="5">
        <v>5149</v>
      </c>
      <c r="C33" s="4">
        <v>16</v>
      </c>
      <c r="D33" s="5">
        <v>228</v>
      </c>
      <c r="E33" s="5">
        <v>17440</v>
      </c>
      <c r="F33" s="4">
        <f t="shared" si="1"/>
        <v>22833</v>
      </c>
      <c r="G33" s="4">
        <v>0</v>
      </c>
      <c r="H33" s="4">
        <f>G33*0.3</f>
        <v>0</v>
      </c>
      <c r="I33" s="4">
        <v>0</v>
      </c>
      <c r="J33" s="5">
        <v>0</v>
      </c>
      <c r="K33" s="5">
        <v>0</v>
      </c>
      <c r="L33" s="5">
        <f t="shared" si="2"/>
        <v>0</v>
      </c>
      <c r="M33" s="5">
        <f t="shared" si="0"/>
        <v>17440</v>
      </c>
      <c r="N33" s="5">
        <f t="shared" si="0"/>
        <v>22833</v>
      </c>
    </row>
    <row r="34" spans="1:14" ht="33.75" x14ac:dyDescent="0.25">
      <c r="A34" s="3" t="s">
        <v>40</v>
      </c>
      <c r="B34" s="5">
        <v>0</v>
      </c>
      <c r="C34" s="4">
        <v>0</v>
      </c>
      <c r="D34" s="5">
        <v>309</v>
      </c>
      <c r="E34" s="5">
        <v>0</v>
      </c>
      <c r="F34" s="4">
        <f t="shared" si="1"/>
        <v>309</v>
      </c>
      <c r="G34" s="5">
        <v>0</v>
      </c>
      <c r="H34" s="4">
        <v>0</v>
      </c>
      <c r="I34" s="5">
        <v>0</v>
      </c>
      <c r="J34" s="5">
        <v>0</v>
      </c>
      <c r="K34" s="5">
        <v>0</v>
      </c>
      <c r="L34" s="5">
        <f t="shared" si="2"/>
        <v>0</v>
      </c>
      <c r="M34" s="5">
        <f t="shared" si="0"/>
        <v>0</v>
      </c>
      <c r="N34" s="5">
        <f t="shared" si="0"/>
        <v>309</v>
      </c>
    </row>
    <row r="35" spans="1:14" ht="22.5" x14ac:dyDescent="0.25">
      <c r="A35" s="3" t="s">
        <v>41</v>
      </c>
      <c r="B35" s="5">
        <v>0</v>
      </c>
      <c r="C35" s="4">
        <v>0</v>
      </c>
      <c r="D35" s="5">
        <v>0</v>
      </c>
      <c r="E35" s="5">
        <v>0</v>
      </c>
      <c r="F35" s="4">
        <f t="shared" si="1"/>
        <v>0</v>
      </c>
      <c r="G35" s="4">
        <v>0</v>
      </c>
      <c r="H35" s="4">
        <v>0</v>
      </c>
      <c r="I35" s="4">
        <v>0</v>
      </c>
      <c r="J35" s="5">
        <v>1655</v>
      </c>
      <c r="K35" s="5">
        <v>25000</v>
      </c>
      <c r="L35" s="5">
        <f t="shared" si="2"/>
        <v>26655</v>
      </c>
      <c r="M35" s="5">
        <f t="shared" si="0"/>
        <v>25000</v>
      </c>
      <c r="N35" s="5">
        <f t="shared" si="0"/>
        <v>26655</v>
      </c>
    </row>
    <row r="36" spans="1:14" ht="45" x14ac:dyDescent="0.25">
      <c r="A36" s="3" t="s">
        <v>42</v>
      </c>
      <c r="B36" s="5">
        <v>102</v>
      </c>
      <c r="C36" s="4">
        <v>0</v>
      </c>
      <c r="D36" s="5">
        <v>0</v>
      </c>
      <c r="E36" s="5">
        <v>0</v>
      </c>
      <c r="F36" s="4">
        <f t="shared" si="1"/>
        <v>102</v>
      </c>
      <c r="G36" s="4">
        <v>152</v>
      </c>
      <c r="H36" s="4">
        <v>47</v>
      </c>
      <c r="I36" s="4">
        <v>50</v>
      </c>
      <c r="J36" s="5">
        <v>160</v>
      </c>
      <c r="K36" s="5">
        <v>0</v>
      </c>
      <c r="L36" s="5">
        <f t="shared" si="2"/>
        <v>409</v>
      </c>
      <c r="M36" s="5">
        <f t="shared" si="0"/>
        <v>0</v>
      </c>
      <c r="N36" s="5">
        <f t="shared" si="0"/>
        <v>511</v>
      </c>
    </row>
    <row r="37" spans="1:14" ht="33.75" x14ac:dyDescent="0.25">
      <c r="A37" s="3" t="s">
        <v>43</v>
      </c>
      <c r="B37" s="7">
        <v>0</v>
      </c>
      <c r="C37" s="7">
        <v>0</v>
      </c>
      <c r="D37" s="7">
        <v>0</v>
      </c>
      <c r="E37" s="7">
        <v>0</v>
      </c>
      <c r="F37" s="4">
        <f t="shared" si="1"/>
        <v>0</v>
      </c>
      <c r="G37" s="7">
        <v>0</v>
      </c>
      <c r="H37" s="7">
        <v>0</v>
      </c>
      <c r="I37" s="7">
        <v>0</v>
      </c>
      <c r="J37" s="7">
        <v>18187</v>
      </c>
      <c r="K37" s="7">
        <v>0</v>
      </c>
      <c r="L37" s="5">
        <f t="shared" si="2"/>
        <v>18187</v>
      </c>
      <c r="M37" s="5">
        <f t="shared" si="0"/>
        <v>0</v>
      </c>
      <c r="N37" s="5">
        <f t="shared" si="0"/>
        <v>18187</v>
      </c>
    </row>
    <row r="38" spans="1:14" x14ac:dyDescent="0.25">
      <c r="A38" s="8" t="s">
        <v>44</v>
      </c>
      <c r="B38" s="9">
        <f t="shared" ref="B38:H38" si="3">SUM(B10:B37)</f>
        <v>206337</v>
      </c>
      <c r="C38" s="9">
        <f t="shared" si="3"/>
        <v>1696</v>
      </c>
      <c r="D38" s="9">
        <f t="shared" si="3"/>
        <v>3648</v>
      </c>
      <c r="E38" s="9">
        <f t="shared" si="3"/>
        <v>46940</v>
      </c>
      <c r="F38" s="9">
        <f t="shared" si="3"/>
        <v>258621</v>
      </c>
      <c r="G38" s="9">
        <f t="shared" si="3"/>
        <v>159411</v>
      </c>
      <c r="H38" s="9">
        <f t="shared" si="3"/>
        <v>47823</v>
      </c>
      <c r="I38" s="9">
        <f t="shared" ref="I38:K38" si="4">SUM(I10:I37)</f>
        <v>18870</v>
      </c>
      <c r="J38" s="9">
        <f>SUM(J10:J37)</f>
        <v>226844</v>
      </c>
      <c r="K38" s="9">
        <f t="shared" si="4"/>
        <v>75523</v>
      </c>
      <c r="L38" s="9">
        <f>SUM(L10:L37)</f>
        <v>528471</v>
      </c>
      <c r="M38" s="9">
        <f>SUM(M10:M37)</f>
        <v>122463</v>
      </c>
      <c r="N38" s="9">
        <f>F38+L38</f>
        <v>787092</v>
      </c>
    </row>
  </sheetData>
  <mergeCells count="19">
    <mergeCell ref="F6:F9"/>
    <mergeCell ref="G6:G9"/>
    <mergeCell ref="H6:H9"/>
    <mergeCell ref="L4:M4"/>
    <mergeCell ref="I6:I9"/>
    <mergeCell ref="J6:J9"/>
    <mergeCell ref="L1:M1"/>
    <mergeCell ref="A3:N3"/>
    <mergeCell ref="A5:A9"/>
    <mergeCell ref="B5:F5"/>
    <mergeCell ref="G5:L5"/>
    <mergeCell ref="M5:M9"/>
    <mergeCell ref="N5:N9"/>
    <mergeCell ref="B6:B9"/>
    <mergeCell ref="C6:C9"/>
    <mergeCell ref="D6:D9"/>
    <mergeCell ref="K6:K9"/>
    <mergeCell ref="L6:L9"/>
    <mergeCell ref="E6:E9"/>
  </mergeCells>
  <pageMargins left="0.70866141732283472" right="0.70866141732283472" top="0.56999999999999995" bottom="0.2" header="0.31496062992125984" footer="0.2"/>
  <pageSetup paperSize="9" scale="83" fitToHeight="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workbookViewId="0">
      <selection activeCell="B4" sqref="B4:B5"/>
    </sheetView>
  </sheetViews>
  <sheetFormatPr defaultRowHeight="15" x14ac:dyDescent="0.25"/>
  <cols>
    <col min="1" max="16384" width="9.140625" style="102"/>
  </cols>
  <sheetData>
    <row r="1" spans="1:18" ht="18.75" x14ac:dyDescent="0.3">
      <c r="A1" s="2"/>
      <c r="B1" s="22"/>
      <c r="C1" s="24"/>
      <c r="D1" s="24"/>
      <c r="E1" s="2"/>
      <c r="F1" s="2"/>
      <c r="G1" s="2"/>
      <c r="H1" s="2"/>
      <c r="I1" s="2"/>
      <c r="J1" s="2"/>
      <c r="K1" s="2"/>
      <c r="L1" s="2"/>
      <c r="M1" s="2"/>
      <c r="N1" s="2"/>
      <c r="O1" s="216" t="s">
        <v>148</v>
      </c>
      <c r="P1" s="216"/>
      <c r="Q1" s="216"/>
      <c r="R1" s="216"/>
    </row>
    <row r="2" spans="1:18" ht="39" customHeight="1" x14ac:dyDescent="0.25">
      <c r="A2" s="217" t="s">
        <v>149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</row>
    <row r="3" spans="1:18" x14ac:dyDescent="0.25">
      <c r="A3" s="218" t="s">
        <v>150</v>
      </c>
      <c r="B3" s="124" t="s">
        <v>151</v>
      </c>
      <c r="C3" s="128" t="s">
        <v>58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30"/>
    </row>
    <row r="4" spans="1:18" ht="15" customHeight="1" x14ac:dyDescent="0.25">
      <c r="A4" s="219"/>
      <c r="B4" s="125"/>
      <c r="C4" s="114" t="s">
        <v>59</v>
      </c>
      <c r="D4" s="115" t="s">
        <v>60</v>
      </c>
      <c r="E4" s="114" t="s">
        <v>61</v>
      </c>
      <c r="F4" s="115" t="s">
        <v>152</v>
      </c>
      <c r="G4" s="114" t="s">
        <v>64</v>
      </c>
      <c r="H4" s="114" t="s">
        <v>65</v>
      </c>
      <c r="I4" s="115" t="s">
        <v>153</v>
      </c>
      <c r="J4" s="115" t="s">
        <v>154</v>
      </c>
      <c r="K4" s="118" t="s">
        <v>68</v>
      </c>
      <c r="L4" s="118"/>
      <c r="M4" s="118"/>
      <c r="N4" s="119"/>
      <c r="O4" s="114" t="s">
        <v>155</v>
      </c>
      <c r="P4" s="221" t="s">
        <v>137</v>
      </c>
      <c r="Q4" s="113"/>
      <c r="R4" s="114" t="s">
        <v>71</v>
      </c>
    </row>
    <row r="5" spans="1:18" x14ac:dyDescent="0.25">
      <c r="A5" s="219"/>
      <c r="B5" s="125"/>
      <c r="C5" s="114"/>
      <c r="D5" s="116"/>
      <c r="E5" s="114"/>
      <c r="F5" s="116"/>
      <c r="G5" s="114"/>
      <c r="H5" s="114"/>
      <c r="I5" s="116"/>
      <c r="J5" s="116"/>
      <c r="K5" s="115" t="s">
        <v>72</v>
      </c>
      <c r="L5" s="115" t="s">
        <v>156</v>
      </c>
      <c r="M5" s="114" t="s">
        <v>74</v>
      </c>
      <c r="N5" s="115" t="s">
        <v>75</v>
      </c>
      <c r="O5" s="114"/>
      <c r="P5" s="115" t="s">
        <v>76</v>
      </c>
      <c r="Q5" s="99"/>
      <c r="R5" s="114"/>
    </row>
    <row r="6" spans="1:18" x14ac:dyDescent="0.25">
      <c r="A6" s="219"/>
      <c r="B6" s="125"/>
      <c r="C6" s="114"/>
      <c r="D6" s="116"/>
      <c r="E6" s="114"/>
      <c r="F6" s="116"/>
      <c r="G6" s="114"/>
      <c r="H6" s="114"/>
      <c r="I6" s="116"/>
      <c r="J6" s="116"/>
      <c r="K6" s="116"/>
      <c r="L6" s="116"/>
      <c r="M6" s="114"/>
      <c r="N6" s="116"/>
      <c r="O6" s="114"/>
      <c r="P6" s="116"/>
      <c r="Q6" s="116" t="s">
        <v>157</v>
      </c>
      <c r="R6" s="114"/>
    </row>
    <row r="7" spans="1:18" ht="147.6" customHeight="1" x14ac:dyDescent="0.25">
      <c r="A7" s="220"/>
      <c r="B7" s="126"/>
      <c r="C7" s="114"/>
      <c r="D7" s="117"/>
      <c r="E7" s="114"/>
      <c r="F7" s="117"/>
      <c r="G7" s="114"/>
      <c r="H7" s="114"/>
      <c r="I7" s="117"/>
      <c r="J7" s="117"/>
      <c r="K7" s="117"/>
      <c r="L7" s="117"/>
      <c r="M7" s="114"/>
      <c r="N7" s="117"/>
      <c r="O7" s="114"/>
      <c r="P7" s="117"/>
      <c r="Q7" s="117"/>
      <c r="R7" s="114"/>
    </row>
    <row r="8" spans="1:18" hidden="1" x14ac:dyDescent="0.25">
      <c r="A8" s="2"/>
      <c r="B8" s="22"/>
      <c r="C8" s="24"/>
      <c r="D8" s="2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09">
        <v>0</v>
      </c>
      <c r="Q8" s="109">
        <v>0</v>
      </c>
      <c r="R8" s="2"/>
    </row>
    <row r="9" spans="1:18" hidden="1" x14ac:dyDescent="0.25">
      <c r="A9" s="2"/>
      <c r="B9" s="48" t="s">
        <v>158</v>
      </c>
      <c r="C9" s="46" t="e">
        <f>#REF!*C10</f>
        <v>#REF!</v>
      </c>
      <c r="D9" s="46" t="e">
        <f>#REF!*D10</f>
        <v>#REF!</v>
      </c>
      <c r="E9" s="46" t="e">
        <f>#REF!*E10</f>
        <v>#REF!</v>
      </c>
      <c r="F9" s="47"/>
      <c r="G9" s="46">
        <f>G10*1003600</f>
        <v>92331.199999999997</v>
      </c>
      <c r="H9" s="46" t="e">
        <f>#REF!*H10</f>
        <v>#REF!</v>
      </c>
      <c r="I9" s="46"/>
      <c r="J9" s="46" t="e">
        <f>#REF!*J10</f>
        <v>#REF!</v>
      </c>
      <c r="K9" s="46" t="e">
        <f>K10*#REF!</f>
        <v>#REF!</v>
      </c>
      <c r="L9" s="46" t="e">
        <f>#REF!*L10</f>
        <v>#REF!</v>
      </c>
      <c r="M9" s="46" t="e">
        <f>M10*#REF!</f>
        <v>#REF!</v>
      </c>
      <c r="N9" s="46" t="e">
        <f>#REF!*#REF!</f>
        <v>#REF!</v>
      </c>
      <c r="O9" s="47"/>
      <c r="P9" s="109">
        <v>0</v>
      </c>
      <c r="Q9" s="109">
        <v>0</v>
      </c>
      <c r="R9" s="46" t="e">
        <f>#REF!*R10</f>
        <v>#REF!</v>
      </c>
    </row>
    <row r="10" spans="1:18" hidden="1" x14ac:dyDescent="0.25">
      <c r="A10" s="2"/>
      <c r="B10" s="48" t="s">
        <v>159</v>
      </c>
      <c r="C10" s="47">
        <v>0.17443</v>
      </c>
      <c r="D10" s="47">
        <v>9.1000000000000004E-3</v>
      </c>
      <c r="E10" s="47">
        <v>4.0000000000000001E-3</v>
      </c>
      <c r="F10" s="47"/>
      <c r="G10" s="47">
        <v>9.1999999999999998E-2</v>
      </c>
      <c r="H10" s="47">
        <v>6.2E-2</v>
      </c>
      <c r="I10" s="47"/>
      <c r="J10" s="47">
        <v>6.3099999999999996E-3</v>
      </c>
      <c r="K10" s="47">
        <v>2.88</v>
      </c>
      <c r="L10" s="47">
        <v>0.79</v>
      </c>
      <c r="M10" s="47">
        <v>0.56000000000000005</v>
      </c>
      <c r="N10" s="47">
        <v>1.77</v>
      </c>
      <c r="O10" s="47"/>
      <c r="P10" s="109">
        <v>4175</v>
      </c>
      <c r="Q10" s="109">
        <v>4175</v>
      </c>
      <c r="R10" s="51">
        <v>0.3</v>
      </c>
    </row>
    <row r="11" spans="1:18" hidden="1" x14ac:dyDescent="0.25">
      <c r="A11" s="2"/>
      <c r="B11" s="22" t="s">
        <v>160</v>
      </c>
      <c r="C11" s="52" t="e">
        <f>C9-#REF!</f>
        <v>#REF!</v>
      </c>
      <c r="D11" s="52" t="e">
        <f>D9-#REF!</f>
        <v>#REF!</v>
      </c>
      <c r="E11" s="52" t="e">
        <f>E9-#REF!</f>
        <v>#REF!</v>
      </c>
      <c r="F11" s="33"/>
      <c r="G11" s="52" t="e">
        <f>G9-#REF!</f>
        <v>#REF!</v>
      </c>
      <c r="H11" s="52" t="e">
        <f>H9-#REF!</f>
        <v>#REF!</v>
      </c>
      <c r="I11" s="52"/>
      <c r="J11" s="52" t="e">
        <f>J9-#REF!</f>
        <v>#REF!</v>
      </c>
      <c r="K11" s="52" t="e">
        <f>K9-#REF!</f>
        <v>#REF!</v>
      </c>
      <c r="L11" s="52" t="e">
        <f>L9-#REF!</f>
        <v>#REF!</v>
      </c>
      <c r="M11" s="52" t="e">
        <f>M9-#REF!</f>
        <v>#REF!</v>
      </c>
      <c r="N11" s="52" t="e">
        <f>N9-#REF!</f>
        <v>#REF!</v>
      </c>
      <c r="O11" s="52"/>
      <c r="P11" s="110">
        <v>4175</v>
      </c>
      <c r="Q11" s="110">
        <v>4175</v>
      </c>
      <c r="R11" s="52" t="e">
        <f>R9-#REF!</f>
        <v>#REF!</v>
      </c>
    </row>
    <row r="12" spans="1:18" ht="18.75" hidden="1" x14ac:dyDescent="0.25">
      <c r="A12" s="2"/>
      <c r="B12" s="22"/>
      <c r="C12" s="24"/>
      <c r="D12" s="24"/>
      <c r="E12" s="33" t="e">
        <f>#REF!/#REF!</f>
        <v>#REF!</v>
      </c>
      <c r="F12" s="2"/>
      <c r="G12" s="53" t="e">
        <f>#REF!/1003600</f>
        <v>#REF!</v>
      </c>
      <c r="H12" s="2"/>
      <c r="I12" s="2"/>
      <c r="J12" s="2"/>
      <c r="K12" s="54"/>
      <c r="L12" s="54"/>
      <c r="M12" s="54"/>
      <c r="N12" s="54"/>
      <c r="O12" s="2"/>
      <c r="P12" s="2"/>
      <c r="Q12" s="2"/>
      <c r="R12" s="2"/>
    </row>
    <row r="13" spans="1:18" x14ac:dyDescent="0.25">
      <c r="A13" s="26">
        <v>2019</v>
      </c>
      <c r="B13" s="26">
        <v>996319</v>
      </c>
      <c r="C13" s="26">
        <v>173788</v>
      </c>
      <c r="D13" s="26">
        <v>9067</v>
      </c>
      <c r="E13" s="26">
        <v>4077</v>
      </c>
      <c r="F13" s="26">
        <v>1035</v>
      </c>
      <c r="G13" s="26">
        <v>56700</v>
      </c>
      <c r="H13" s="26">
        <v>61772</v>
      </c>
      <c r="I13" s="26">
        <v>765</v>
      </c>
      <c r="J13" s="26">
        <v>6287</v>
      </c>
      <c r="K13" s="30">
        <v>2869399</v>
      </c>
      <c r="L13" s="30">
        <v>787091.9</v>
      </c>
      <c r="M13" s="26">
        <v>557939</v>
      </c>
      <c r="N13" s="26">
        <v>1763485</v>
      </c>
      <c r="O13" s="26">
        <v>8350</v>
      </c>
      <c r="P13" s="26">
        <v>4500</v>
      </c>
      <c r="Q13" s="26">
        <v>3850</v>
      </c>
      <c r="R13" s="26">
        <v>298896</v>
      </c>
    </row>
    <row r="14" spans="1:18" x14ac:dyDescent="0.25">
      <c r="A14" s="26">
        <v>2020</v>
      </c>
      <c r="B14" s="26">
        <v>996319</v>
      </c>
      <c r="C14" s="30">
        <f>ROUND(B14*0.17557,)</f>
        <v>174924</v>
      </c>
      <c r="D14" s="30">
        <f>ROUND(B14*0.01023,)</f>
        <v>10192</v>
      </c>
      <c r="E14" s="30">
        <f>ROUND(B14*0.005,)</f>
        <v>4982</v>
      </c>
      <c r="F14" s="30">
        <v>1245</v>
      </c>
      <c r="G14" s="26">
        <v>54950</v>
      </c>
      <c r="H14" s="30">
        <f>ROUND(B14*0.062,)</f>
        <v>61772</v>
      </c>
      <c r="I14" s="30">
        <v>800</v>
      </c>
      <c r="J14" s="30">
        <f>ROUND(B14*0.0065,)</f>
        <v>6476</v>
      </c>
      <c r="K14" s="30">
        <f>ROUND(B14*2.9,)</f>
        <v>2889325</v>
      </c>
      <c r="L14" s="30">
        <f>ROUND(B14*0.808,)</f>
        <v>805026</v>
      </c>
      <c r="M14" s="30">
        <f>ROUND(B14*0.54,)</f>
        <v>538012</v>
      </c>
      <c r="N14" s="26">
        <v>1763485</v>
      </c>
      <c r="O14" s="26">
        <v>8469</v>
      </c>
      <c r="P14" s="26">
        <v>6974</v>
      </c>
      <c r="Q14" s="26">
        <v>1495</v>
      </c>
      <c r="R14" s="30">
        <f>ROUND(B14*0.29,)</f>
        <v>288933</v>
      </c>
    </row>
    <row r="15" spans="1:18" x14ac:dyDescent="0.25">
      <c r="A15" s="26">
        <v>2021</v>
      </c>
      <c r="B15" s="26">
        <v>996319</v>
      </c>
      <c r="C15" s="30">
        <f>ROUND(B15*0.1761,)</f>
        <v>175452</v>
      </c>
      <c r="D15" s="30">
        <f>ROUND(B15*0.01076,)</f>
        <v>10720</v>
      </c>
      <c r="E15" s="30">
        <f>ROUND(B15*0.005,)</f>
        <v>4982</v>
      </c>
      <c r="F15" s="30">
        <v>1245</v>
      </c>
      <c r="G15" s="26">
        <v>54950</v>
      </c>
      <c r="H15" s="30">
        <f>ROUND(B15*0.062,)</f>
        <v>61772</v>
      </c>
      <c r="I15" s="30">
        <v>1000</v>
      </c>
      <c r="J15" s="30">
        <f>ROUND(B15*0.00668,)</f>
        <v>6655</v>
      </c>
      <c r="K15" s="30">
        <f>ROUND(B15*2.92,)</f>
        <v>2909251</v>
      </c>
      <c r="L15" s="30">
        <f>ROUND(B15*0.826,)</f>
        <v>822959</v>
      </c>
      <c r="M15" s="30">
        <f>ROUND(B15*0.54,)</f>
        <v>538012</v>
      </c>
      <c r="N15" s="26">
        <v>1763485</v>
      </c>
      <c r="O15" s="26">
        <v>8905</v>
      </c>
      <c r="P15" s="26">
        <v>6926</v>
      </c>
      <c r="Q15" s="26">
        <v>1979</v>
      </c>
      <c r="R15" s="30">
        <f>ROUND(B15*0.29,)</f>
        <v>288933</v>
      </c>
    </row>
  </sheetData>
  <mergeCells count="23">
    <mergeCell ref="Q6:Q7"/>
    <mergeCell ref="O4:O7"/>
    <mergeCell ref="K5:K7"/>
    <mergeCell ref="L5:L7"/>
    <mergeCell ref="M5:M7"/>
    <mergeCell ref="N5:N7"/>
    <mergeCell ref="P5:P7"/>
    <mergeCell ref="O1:R1"/>
    <mergeCell ref="A2:R2"/>
    <mergeCell ref="A3:A7"/>
    <mergeCell ref="B3:B7"/>
    <mergeCell ref="C3:R3"/>
    <mergeCell ref="C4:C7"/>
    <mergeCell ref="D4:D7"/>
    <mergeCell ref="E4:E7"/>
    <mergeCell ref="F4:F7"/>
    <mergeCell ref="G4:G7"/>
    <mergeCell ref="H4:H7"/>
    <mergeCell ref="I4:I7"/>
    <mergeCell ref="J4:J7"/>
    <mergeCell ref="K4:N4"/>
    <mergeCell ref="P4:Q4"/>
    <mergeCell ref="R4:R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8</vt:lpstr>
      <vt:lpstr>Таблица 9</vt:lpstr>
      <vt:lpstr>'таблица 1'!Заголовки_для_печати</vt:lpstr>
      <vt:lpstr>'Таблица 8'!Заголовки_для_печати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2019-07-17T07:07:56Z</dcterms:modified>
</cp:coreProperties>
</file>